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6" windowWidth="12866" windowHeight="7565"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<sst xmlns="http://schemas.openxmlformats.org/spreadsheetml/2006/main" count="4926" uniqueCount="2985">
  <si>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</si>
  <si>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</si>
  <si>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</si>
  <si>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</si>
  <si>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</si>
  <si>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</si>
  <si>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</si>
  <si>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</si>
  <si>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</si>
  <si>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</si>
  <si>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</si>
  <si>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</si>
  <si>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</si>
  <si>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</si>
  <si>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</si>
  <si>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</si>
  <si>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</si>
  <si>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</si>
  <si>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</si>
  <si>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</si>
  <si>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</si>
  <si>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</si>
  <si>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</si>
  <si>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</si>
  <si>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</si>
  <si>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</si>
  <si>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</si>
  <si>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</si>
  <si>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</si>
  <si>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</si>
  <si>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</si>
  <si>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</si>
  <si>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</si>
  <si>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</si>
  <si>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</si>
  <si>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</si>
  <si>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</si>
  <si>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</si>
  <si>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</si>
  <si>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</si>
  <si>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</si>
  <si>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</si>
  <si>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</si>
  <si>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</si>
  <si>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</si>
  <si>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</si>
  <si>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</si>
  <si>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</si>
  <si>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</si>
  <si>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</si>
  <si>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</si>
  <si>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</si>
  <si>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</si>
  <si>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</si>
  <si>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</si>
  <si>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</si>
  <si>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</si>
  <si>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</si>
  <si>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</si>
  <si>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</si>
  <si>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</si>
  <si>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</si>
  <si>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</si>
  <si>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</si>
  <si>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</si>
  <si>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</si>
  <si>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</si>
  <si>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</si>
  <si>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</si>
  <si>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</si>
  <si>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</si>
  <si>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</si>
  <si>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</si>
  <si>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</si>
  <si>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</si>
  <si>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</si>
  <si>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</si>
  <si>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</si>
  <si>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</si>
  <si>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</si>
  <si>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</si>
  <si>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</si>
  <si>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</si>
  <si>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</si>
  <si>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</si>
  <si>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</si>
  <si>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</si>
  <si>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</si>
  <si>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</si>
  <si>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</si>
  <si>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</si>
  <si>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</si>
  <si>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</si>
  <si>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</si>
  <si>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</si>
  <si>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</si>
  <si>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</si>
  <si>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</si>
  <si>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</si>
  <si>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</si>
  <si>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</si>
  <si>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</si>
  <si>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</si>
  <si>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</si>
  <si>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</si>
  <si>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</si>
  <si>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</si>
  <si>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</si>
  <si>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</si>
  <si>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</si>
  <si>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</si>
  <si>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</si>
  <si>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</si>
  <si>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</si>
  <si>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</si>
  <si>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</si>
  <si>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</si>
  <si>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</si>
  <si>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</si>
  <si>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</si>
  <si>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</si>
  <si>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</si>
  <si>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</si>
  <si>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</si>
  <si>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</si>
  <si>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</si>
  <si>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</si>
  <si>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</si>
  <si>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</si>
  <si>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</si>
  <si>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</si>
  <si>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</si>
  <si>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</si>
  <si>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</si>
  <si>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</si>
  <si>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</si>
  <si>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</si>
  <si>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</si>
  <si>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</si>
  <si>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</si>
  <si>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</si>
  <si>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</si>
  <si>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</si>
  <si>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</si>
  <si>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</si>
  <si>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</si>
  <si>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</si>
  <si>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</si>
  <si>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</si>
  <si>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</si>
  <si>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</si>
  <si>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</si>
  <si>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</si>
  <si>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</si>
  <si>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</si>
  <si>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</si>
  <si>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</si>
  <si>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</si>
  <si>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</si>
  <si>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</si>
  <si>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</si>
  <si>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</si>
  <si>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</si>
  <si>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</si>
  <si>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</si>
  <si>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</si>
  <si>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</si>
  <si>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</si>
  <si>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</si>
  <si>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</si>
  <si>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</si>
  <si>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</si>
  <si>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</si>
  <si>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</si>
  <si>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</si>
  <si>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</si>
  <si>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</si>
  <si>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</si>
  <si>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</si>
  <si>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</si>
  <si>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</si>
  <si>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</si>
  <si>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</si>
  <si>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</si>
  <si>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</si>
  <si>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</si>
  <si>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</si>
  <si>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</si>
  <si>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</si>
  <si>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</si>
  <si>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</si>
  <si>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</si>
  <si>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</si>
  <si>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</si>
  <si>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</si>
  <si>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</si>
  <si>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</si>
  <si>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</si>
  <si>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</si>
  <si>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</si>
  <si>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</si>
  <si>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</si>
  <si>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</si>
  <si>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</si>
  <si>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</si>
  <si>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</si>
  <si>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</si>
  <si>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</si>
  <si>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</si>
  <si>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</si>
  <si>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</si>
  <si>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</si>
  <si>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</si>
  <si>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</si>
  <si>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</si>
  <si>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</si>
  <si>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</si>
  <si>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</si>
  <si>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</si>
  <si>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</si>
  <si>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</si>
  <si>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</si>
  <si>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</si>
  <si>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</si>
  <si>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</si>
  <si>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</si>
  <si>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</si>
  <si>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</si>
  <si>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</si>
  <si>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</si>
  <si>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</si>
  <si>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</si>
  <si>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</si>
  <si>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</si>
  <si>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</si>
  <si>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</si>
  <si>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</si>
  <si>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</si>
  <si>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</si>
  <si>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</si>
  <si>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</si>
  <si>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</si>
  <si>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</si>
  <si>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</si>
  <si>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</si>
  <si>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</si>
  <si>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</si>
  <si>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</si>
  <si>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</si>
  <si>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</si>
  <si>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</si>
  <si>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</si>
  <si>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</si>
  <si>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</si>
  <si>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</si>
  <si>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</si>
  <si>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</si>
  <si>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</si>
  <si>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</si>
  <si>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</si>
  <si>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</si>
  <si>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</si>
  <si>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</si>
  <si>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</si>
  <si>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</si>
  <si>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</si>
  <si>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</si>
  <si>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</si>
  <si>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</si>
  <si>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</si>
  <si>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</si>
  <si>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</si>
  <si>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</si>
  <si>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</si>
  <si>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</si>
  <si>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</si>
  <si>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</si>
  <si>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</si>
  <si>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</si>
  <si>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</si>
  <si>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</si>
  <si>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</si>
  <si>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</si>
  <si>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</si>
  <si>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</si>
  <si>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</si>
  <si>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</si>
  <si>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</si>
  <si>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</si>
  <si>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</si>
  <si>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</si>
  <si>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</si>
  <si>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</si>
  <si>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</si>
  <si>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</si>
  <si>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</si>
  <si>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</si>
  <si>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</si>
  <si>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</si>
  <si>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</si>
  <si>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</si>
  <si>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</si>
  <si>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</si>
  <si>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</si>
  <si>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</si>
  <si>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</si>
  <si>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</si>
  <si>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</si>
  <si>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</si>
  <si>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</si>
  <si>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</si>
  <si>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</si>
  <si>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</si>
  <si>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</si>
  <si>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</si>
  <si>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</si>
  <si>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</si>
  <si>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</si>
  <si>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</si>
  <si>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</si>
  <si>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</si>
  <si>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</si>
  <si>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</si>
  <si>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</si>
  <si>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</si>
  <si>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</si>
  <si>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</si>
  <si>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</si>
  <si>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</si>
  <si>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</si>
  <si>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</si>
  <si>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</si>
  <si>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</si>
  <si>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</si>
  <si>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</si>
  <si>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</si>
  <si>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</si>
  <si>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</si>
  <si>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</si>
  <si>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</si>
  <si>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</si>
  <si>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</si>
  <si>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</si>
  <si>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</si>
  <si>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</si>
  <si>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</si>
  <si>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</si>
  <si>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</si>
  <si>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</si>
  <si>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</si>
  <si>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</si>
  <si>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</si>
  <si>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</si>
  <si>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</si>
  <si>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</si>
  <si>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</si>
  <si>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</si>
  <si>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</si>
  <si>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</si>
  <si>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</si>
  <si>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</si>
  <si>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</si>
  <si>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</si>
  <si>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</si>
  <si>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</si>
  <si>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</si>
  <si>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</si>
  <si>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</si>
  <si>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</si>
  <si>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</si>
  <si>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</si>
  <si>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</si>
  <si>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</si>
  <si>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</si>
  <si>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</si>
  <si>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</si>
  <si>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</si>
  <si>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</si>
  <si>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</si>
  <si>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</si>
  <si>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</si>
  <si>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</si>
  <si>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</si>
  <si>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</si>
  <si>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</si>
  <si>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</si>
  <si>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</si>
  <si>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</si>
  <si>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</si>
  <si>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</si>
  <si>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</si>
  <si>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</si>
  <si>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</si>
  <si>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</si>
  <si>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</si>
  <si>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</si>
  <si>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</si>
  <si>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</si>
  <si>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</si>
  <si>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</si>
  <si>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</si>
  <si>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</si>
  <si>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</si>
  <si>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</si>
  <si>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</si>
  <si>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</si>
  <si>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</si>
  <si>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</si>
  <si>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</si>
  <si>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</si>
  <si>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</si>
  <si>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</si>
  <si>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</si>
  <si>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</si>
  <si>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</si>
  <si>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</si>
  <si>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</si>
  <si>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</si>
  <si>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</si>
  <si>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</si>
  <si>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</si>
  <si>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</si>
  <si>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</si>
  <si>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</si>
  <si>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</si>
  <si>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</si>
  <si>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</si>
  <si>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</si>
  <si>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</si>
  <si>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</si>
  <si>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</si>
  <si>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</si>
  <si>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</si>
  <si>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</si>
  <si>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</si>
  <si>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</si>
  <si>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</si>
  <si>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</si>
  <si>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</si>
  <si>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</si>
  <si>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</si>
  <si>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</si>
  <si>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</si>
  <si>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</si>
  <si>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</si>
  <si>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</si>
  <si>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</si>
  <si>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</si>
  <si>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</si>
  <si>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</si>
  <si>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</si>
  <si>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</si>
  <si>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</si>
  <si>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</si>
  <si>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</si>
  <si>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</si>
  <si>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</si>
  <si>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</si>
  <si>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</si>
  <si>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</si>
  <si>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</si>
  <si>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</si>
  <si>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</si>
  <si>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</si>
  <si>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</si>
  <si>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</si>
  <si>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</si>
  <si>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</si>
  <si>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</si>
  <si>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</si>
  <si>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</si>
  <si>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</si>
  <si>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</si>
  <si>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</si>
  <si>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</si>
  <si>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</si>
  <si>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</si>
  <si>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</si>
  <si>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</si>
  <si>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</si>
  <si>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</si>
  <si>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</si>
  <si>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</si>
  <si>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</si>
  <si>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</si>
  <si>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</si>
  <si>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</si>
  <si>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</si>
  <si>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</si>
  <si>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</si>
  <si>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</si>
  <si>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</si>
  <si>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</si>
  <si>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</si>
  <si>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</si>
  <si>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</si>
  <si>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</si>
  <si>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</si>
  <si>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</si>
  <si>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</si>
  <si>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</si>
  <si>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</si>
  <si>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</si>
  <si>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</si>
  <si>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</si>
  <si>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</si>
  <si>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</si>
  <si>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</si>
  <si>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</si>
  <si>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</si>
  <si>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</si>
  <si>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</si>
  <si>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</si>
  <si>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</si>
  <si>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</si>
  <si>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</si>
  <si>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</si>
  <si>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</si>
  <si>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</si>
  <si>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</si>
  <si>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</si>
  <si>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</si>
  <si>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</si>
  <si>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</si>
  <si>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</si>
  <si>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</si>
  <si>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</si>
  <si>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</si>
  <si>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</si>
  <si>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</si>
  <si>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</si>
  <si>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</si>
  <si>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</si>
  <si>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</si>
  <si>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</si>
  <si>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</si>
  <si>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</si>
  <si>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</si>
  <si>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</si>
  <si>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</si>
  <si>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</si>
  <si>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</si>
  <si>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</si>
  <si>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</si>
  <si>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</si>
  <si>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</si>
  <si>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</si>
  <si>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</si>
  <si>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</si>
  <si>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</si>
  <si>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</si>
  <si>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</si>
  <si>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</si>
  <si>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</si>
  <si>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</si>
  <si>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</si>
  <si>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</si>
  <si>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</si>
  <si>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</si>
  <si>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</si>
  <si>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</si>
  <si>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</si>
  <si>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</si>
  <si>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</si>
  <si>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</si>
  <si>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</si>
  <si>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</si>
  <si>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</si>
  <si>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</si>
  <si>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</si>
  <si>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</si>
  <si>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</si>
  <si>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</si>
  <si>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</si>
  <si>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</si>
  <si>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</si>
  <si>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</si>
  <si>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</si>
  <si>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</si>
  <si>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</si>
  <si>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</si>
  <si>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</si>
  <si>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</si>
  <si>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</si>
  <si>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</si>
  <si>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</si>
  <si>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</si>
  <si>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</si>
  <si>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</si>
  <si>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</si>
  <si>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</si>
  <si>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</si>
  <si>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</si>
  <si>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</si>
  <si>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</si>
  <si>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</si>
  <si>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</si>
  <si>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</si>
  <si>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</si>
  <si>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</si>
  <si>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</si>
  <si>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</si>
  <si>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</si>
  <si>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</si>
  <si>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</si>
  <si>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</si>
  <si>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</si>
  <si>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</si>
  <si>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</si>
  <si>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</si>
  <si>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</si>
  <si>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</si>
  <si>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</si>
  <si>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</si>
  <si>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</si>
  <si>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</si>
  <si>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</si>
  <si>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</si>
  <si>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</si>
  <si>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</si>
  <si>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</si>
  <si>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</si>
  <si>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</si>
  <si>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</si>
  <si>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</si>
  <si>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</si>
  <si>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</si>
  <si>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</si>
  <si>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</si>
  <si>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</si>
  <si>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</si>
  <si>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</si>
  <si>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</si>
  <si>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</si>
  <si>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</si>
  <si>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</si>
  <si>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</si>
  <si>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</si>
  <si>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</si>
  <si>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</si>
  <si>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</si>
  <si>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</si>
  <si>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</si>
  <si>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</si>
  <si>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</si>
  <si>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</si>
  <si>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</si>
  <si>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</si>
  <si>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</si>
  <si>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</si>
  <si>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</si>
  <si>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</si>
  <si>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</si>
  <si>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</si>
  <si>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</si>
  <si>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</si>
  <si>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</si>
  <si>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</si>
  <si>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</si>
  <si>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</si>
  <si>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</si>
  <si>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</si>
  <si>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</si>
  <si>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</si>
  <si>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</si>
  <si>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</si>
  <si>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</si>
  <si>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</si>
  <si>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</si>
  <si>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</si>
  <si>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</si>
  <si>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</si>
  <si>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</si>
  <si>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</si>
  <si>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</si>
  <si>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</si>
  <si>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</si>
  <si>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</si>
  <si>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</si>
  <si>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</si>
  <si>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</si>
  <si>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</si>
  <si>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</si>
  <si>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</si>
  <si>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</si>
  <si>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</si>
  <si>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</si>
  <si>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</si>
  <si>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</si>
  <si>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</si>
  <si>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</si>
  <si>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</si>
  <si>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</si>
  <si>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</si>
  <si>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</si>
  <si>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</si>
  <si>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</si>
  <si>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</si>
  <si>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</si>
  <si>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</si>
  <si>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</si>
  <si>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</si>
  <si>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</si>
  <si>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</si>
  <si>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</si>
  <si>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</si>
  <si>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</si>
  <si>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</si>
  <si>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</si>
  <si>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</si>
  <si>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</si>
  <si>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</si>
  <si>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</si>
  <si>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</si>
  <si>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</si>
  <si>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</si>
  <si>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</si>
  <si>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</si>
  <si>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</si>
  <si>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</si>
  <si>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</si>
  <si>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</si>
  <si>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</si>
  <si>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</si>
  <si>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</si>
  <si>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</si>
  <si>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</si>
  <si>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</si>
  <si>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</si>
  <si>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</si>
  <si>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</si>
  <si>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</si>
  <si>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</si>
  <si>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</si>
  <si>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</si>
  <si>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</si>
  <si>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</si>
  <si>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</si>
  <si>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</si>
  <si>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</si>
  <si>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</si>
  <si>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</si>
  <si>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</si>
  <si>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</si>
  <si>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</si>
  <si>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</si>
  <si>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</si>
  <si>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</si>
  <si>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</si>
  <si>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</si>
  <si>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</si>
  <si>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</si>
  <si>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</si>
  <si>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</si>
  <si>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</si>
  <si>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</si>
  <si>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</si>
  <si>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</si>
  <si>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</si>
  <si>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</si>
  <si>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</si>
  <si>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</si>
  <si>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</si>
  <si>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</si>
  <si>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</si>
  <si>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</si>
  <si>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</si>
  <si>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</si>
  <si>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</si>
  <si>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</si>
  <si>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</si>
  <si>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</si>
  <si>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</si>
  <si>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</si>
  <si>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</si>
  <si>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</si>
  <si>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</si>
  <si>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</si>
  <si>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</si>
  <si>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</si>
  <si>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</si>
  <si>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</si>
  <si>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</si>
  <si>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</si>
  <si>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</si>
  <si>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</si>
  <si>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</si>
  <si>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</si>
  <si>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</si>
  <si>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</si>
  <si>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</si>
  <si>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</si>
  <si>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</si>
  <si>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</si>
  <si>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</si>
  <si>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</si>
  <si>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</si>
  <si>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</si>
  <si>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</si>
  <si>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</si>
  <si>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</si>
  <si>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</si>
  <si>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</si>
  <si>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</si>
  <si>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</si>
  <si>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</si>
  <si>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</si>
  <si>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</si>
  <si>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</si>
  <si>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</si>
  <si>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</si>
  <si>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</si>
  <si>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</si>
  <si>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</si>
  <si>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</si>
  <si>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</si>
  <si>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</si>
  <si>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</si>
  <si>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</si>
  <si>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</si>
  <si>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</si>
  <si>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</si>
  <si>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</si>
  <si>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</si>
  <si>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</si>
  <si>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</si>
  <si>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</si>
  <si>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</si>
  <si>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</si>
  <si>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</si>
  <si>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</si>
  <si>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</si>
  <si>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</si>
  <si>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</si>
  <si>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</si>
  <si>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</si>
  <si>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</si>
  <si>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</si>
  <si>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</si>
  <si>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</si>
  <si>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</si>
  <si>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</si>
  <si>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</si>
  <si>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</si>
  <si>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</si>
  <si>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</si>
  <si>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</si>
  <si>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</si>
  <si>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</si>
  <si>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</si>
  <si>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</si>
  <si>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</si>
  <si>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</si>
  <si>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</si>
  <si>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</si>
  <si>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</si>
  <si>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</si>
  <si>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</si>
  <si>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</si>
  <si>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</si>
  <si>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</si>
  <si>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</si>
  <si>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</si>
  <si>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</si>
  <si>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</si>
  <si>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</si>
  <si>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</si>
  <si>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</si>
  <si>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</si>
  <si>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</si>
  <si>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</si>
  <si>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</si>
  <si>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</si>
  <si>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</si>
  <si>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</si>
  <si>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</si>
  <si>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</si>
  <si>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</si>
  <si>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</si>
  <si>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</si>
  <si>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</si>
  <si>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</si>
  <si>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</si>
  <si>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</si>
  <si>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</si>
  <si>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</si>
  <si>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</si>
  <si>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</si>
  <si>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</si>
  <si>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</si>
  <si>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</si>
  <si>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</si>
  <si>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</si>
  <si>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</si>
  <si>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</si>
  <si>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</si>
  <si>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</si>
  <si>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</si>
  <si>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</si>
  <si>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</si>
  <si>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</si>
  <si>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</si>
  <si>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</si>
  <si>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</si>
  <si>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</si>
  <si>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</si>
  <si>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</si>
  <si>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</si>
  <si>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</si>
  <si>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</si>
  <si>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</si>
  <si>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</si>
  <si>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</si>
  <si>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</si>
  <si>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</si>
  <si>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</si>
  <si>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</si>
  <si>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</si>
  <si>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</si>
  <si>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</si>
  <si>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</si>
  <si>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</si>
  <si>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</si>
  <si>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</si>
  <si>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</si>
  <si>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</si>
  <si>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</si>
  <si>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</si>
  <si>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</si>
  <si>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</si>
  <si>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</si>
  <si>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</si>
  <si>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</si>
  <si>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</si>
  <si>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</si>
  <si>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</si>
  <si>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</si>
  <si>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</si>
  <si>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</si>
  <si>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</si>
  <si>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</si>
  <si>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</si>
  <si>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</si>
  <si>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</si>
  <si>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</si>
  <si>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</si>
  <si>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</si>
  <si>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</si>
  <si>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</si>
  <si>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</si>
  <si>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</si>
  <si>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</si>
  <si>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</si>
  <si>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</si>
  <si>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</si>
  <si>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</si>
  <si>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</si>
  <si>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</si>
  <si>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</si>
  <si>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</si>
  <si>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</si>
  <si>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</si>
  <si>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</si>
  <si>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</si>
  <si>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</si>
  <si>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</si>
  <si>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</si>
  <si>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</si>
  <si>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</si>
  <si>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</si>
  <si>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</si>
  <si>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</si>
  <si>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</si>
  <si>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</si>
  <si>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</si>
  <si>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</si>
  <si>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</si>
  <si>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</si>
  <si>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</si>
  <si>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</si>
  <si>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</si>
  <si>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</si>
  <si>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</si>
  <si>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</si>
  <si>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</si>
  <si>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</si>
  <si>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</si>
  <si>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</si>
  <si>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</si>
  <si>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</si>
  <si>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</si>
  <si>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</si>
  <si>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</si>
  <si>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</si>
  <si>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</si>
  <si>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</si>
  <si>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</si>
  <si>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</si>
  <si>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</si>
  <si>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</si>
  <si>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</si>
  <si>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</si>
  <si>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</si>
  <si>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</si>
  <si>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</si>
  <si>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</si>
  <si>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</si>
  <si>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</si>
  <si>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</si>
  <si>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</si>
  <si>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</si>
  <si>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</si>
  <si>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</si>
  <si>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</si>
  <si>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</si>
  <si>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</si>
  <si>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</si>
  <si>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</si>
  <si>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</si>
  <si>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</si>
  <si>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</si>
  <si>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</si>
  <si>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</si>
  <si>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</si>
  <si>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</si>
  <si>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</si>
  <si>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</si>
  <si>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</si>
  <si>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</si>
  <si>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</si>
  <si>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</si>
  <si>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</si>
  <si>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</si>
  <si>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</si>
  <si>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</si>
  <si>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</si>
  <si>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</si>
  <si>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</si>
  <si>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</si>
  <si>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</si>
  <si>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</si>
  <si>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</si>
  <si>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</si>
  <si>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</si>
  <si>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</si>
  <si>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</si>
  <si>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</si>
  <si>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</si>
  <si>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</si>
  <si>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</si>
  <si>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</si>
  <si>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</si>
  <si>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</si>
  <si>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</si>
  <si>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</si>
  <si>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</si>
  <si>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</si>
  <si>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</si>
  <si>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</si>
  <si>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</si>
  <si>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</si>
  <si>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</si>
  <si>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</si>
  <si>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</si>
  <si>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</si>
  <si>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</si>
  <si>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</si>
  <si>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</si>
  <si>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</si>
  <si>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</si>
  <si>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</si>
  <si>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</si>
  <si>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</si>
  <si>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</si>
  <si>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</si>
  <si>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</si>
  <si>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</si>
  <si>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</si>
  <si>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</si>
  <si>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</si>
  <si>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</si>
  <si>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</si>
  <si>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</si>
  <si>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</si>
  <si>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</si>
  <si>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</si>
  <si>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</si>
  <si>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</si>
  <si>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</si>
  <si>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</si>
  <si>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</si>
  <si>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</si>
  <si>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</si>
  <si>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</si>
  <si>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</si>
  <si>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</si>
  <si>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</si>
  <si>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</si>
  <si>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</si>
  <si>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</si>
  <si>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</si>
  <si>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</si>
  <si>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</si>
  <si>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</si>
  <si>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</si>
  <si>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</si>
  <si>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</si>
  <si>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</si>
  <si>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</si>
  <si>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</si>
  <si>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</si>
  <si>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</si>
  <si>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</si>
  <si>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</si>
  <si>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</si>
  <si>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</si>
  <si>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</si>
  <si>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</si>
  <si>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</si>
  <si>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</si>
  <si>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</si>
  <si>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</si>
  <si>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</si>
  <si>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</si>
  <si>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</si>
  <si>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</si>
  <si>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</si>
  <si>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</si>
  <si>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</si>
  <si>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</si>
  <si>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</si>
  <si>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</si>
  <si>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</si>
  <si>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</si>
  <si>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</si>
  <si>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</si>
  <si>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</si>
  <si>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</si>
  <si>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</si>
  <si>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</si>
  <si>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</si>
  <si>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</si>
  <si>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</si>
  <si>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</si>
  <si>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</si>
  <si>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</si>
  <si>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</si>
  <si>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</si>
  <si>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</si>
  <si>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</si>
  <si>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</si>
  <si>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</si>
  <si>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</si>
  <si>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</si>
  <si>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</si>
  <si>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</si>
  <si>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</si>
  <si>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</si>
  <si>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</si>
  <si>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</si>
  <si>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</si>
  <si>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</si>
  <si>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</si>
  <si>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</si>
  <si>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</si>
  <si>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</si>
  <si>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</si>
  <si>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</si>
  <si>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</si>
  <si>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</si>
  <si>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</si>
  <si>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</si>
  <si>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</si>
  <si>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</si>
  <si>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</si>
  <si>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</si>
  <si>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</si>
  <si>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</si>
  <si>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</si>
  <si>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</si>
  <si>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</si>
  <si>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</si>
  <si>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</si>
  <si>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</si>
  <si>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</si>
  <si>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</si>
  <si>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</si>
  <si>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</si>
  <si>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</si>
  <si>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</si>
  <si>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</si>
  <si>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</si>
  <si>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</si>
  <si>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</si>
  <si>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</si>
  <si>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</si>
  <si>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</si>
  <si>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</si>
  <si>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</si>
  <si>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</si>
  <si>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</si>
  <si>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</si>
  <si>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</si>
  <si>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</si>
  <si>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</si>
  <si>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</si>
  <si>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</si>
  <si>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</si>
  <si>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</si>
  <si>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</si>
  <si>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</si>
  <si>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</si>
  <si>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</si>
  <si>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</si>
  <si>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</si>
  <si>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</si>
  <si>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</si>
  <si>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</si>
  <si>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</si>
  <si>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</si>
  <si>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</si>
  <si>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</si>
  <si>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</si>
  <si>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</si>
  <si>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</si>
  <si>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</si>
  <si>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</si>
  <si>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</si>
  <si>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</si>
  <si>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</si>
  <si>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</si>
  <si>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</si>
  <si>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</si>
  <si>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</si>
  <si>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</si>
  <si>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</si>
  <si>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</si>
  <si>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</si>
  <si>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</si>
  <si>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</si>
  <si>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</si>
  <si>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</si>
  <si>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</si>
  <si>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</si>
  <si>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</si>
  <si>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</si>
  <si>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</si>
  <si>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</si>
  <si>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</si>
  <si>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</si>
  <si>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</si>
  <si>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</si>
  <si>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</si>
  <si>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</si>
  <si>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</si>
  <si>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</si>
  <si>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</si>
  <si>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</si>
  <si>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</si>
  <si>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</si>
  <si>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</si>
  <si>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</si>
  <si>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</si>
  <si>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</si>
  <si>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</si>
  <si>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</si>
  <si>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</si>
  <si>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</si>
  <si>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</si>
  <si>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</si>
  <si>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</si>
  <si>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</si>
  <si>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</si>
  <si>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</si>
  <si>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</si>
  <si>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</si>
  <si>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</si>
  <si>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</si>
  <si>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</si>
  <si>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</si>
  <si>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</si>
  <si>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</si>
  <si>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</si>
  <si>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</si>
  <si>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</si>
  <si>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</si>
  <si>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</si>
  <si>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</si>
  <si>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</si>
  <si>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</si>
  <si>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</si>
  <si>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</si>
  <si>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</si>
  <si>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</si>
  <si>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</si>
  <si>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</si>
  <si>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</si>
  <si>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</si>
  <si>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</si>
  <si>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</si>
  <si>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</si>
  <si>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</si>
  <si>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</si>
  <si>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</si>
  <si>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</si>
  <si>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</si>
  <si>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</si>
  <si>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</si>
  <si>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</si>
  <si>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</si>
  <si>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</si>
  <si>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</si>
  <si>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</si>
  <si>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</si>
  <si>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</si>
  <si>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</si>
  <si>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</si>
  <si>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</si>
  <si>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</si>
  <si>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</si>
  <si>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</si>
  <si>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</si>
  <si>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</si>
  <si>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</si>
  <si>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</si>
  <si>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</si>
  <si>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</si>
  <si>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</si>
  <si>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</si>
  <si>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</si>
  <si>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</si>
  <si>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</si>
  <si>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</si>
  <si>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</si>
  <si>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</si>
  <si>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</si>
  <si>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</si>
  <si>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</si>
  <si>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</si>
  <si>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</si>
  <si>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</si>
  <si>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</si>
  <si>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</si>
  <si>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</si>
  <si>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</si>
  <si>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</si>
  <si>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</si>
  <si>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</si>
  <si>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</si>
  <si>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</si>
  <si>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</si>
  <si>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</si>
  <si>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</si>
  <si>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</si>
  <si>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</si>
  <si>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</si>
  <si>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</si>
  <si>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</si>
  <si>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</si>
  <si>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</si>
  <si>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</si>
  <si>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</si>
  <si>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</si>
  <si>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</si>
  <si>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</si>
  <si>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</si>
  <si>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</si>
  <si>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</si>
  <si>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</si>
  <si>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</si>
  <si>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</si>
  <si>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</si>
  <si>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</si>
  <si>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</si>
  <si>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</si>
  <si>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</si>
  <si>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</si>
  <si>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</si>
  <si>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</si>
  <si>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</si>
  <si>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</si>
  <si>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</si>
  <si>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</si>
  <si>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</si>
  <si>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</si>
  <si>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</si>
  <si>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</si>
  <si>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</si>
  <si>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</si>
  <si>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</si>
  <si>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</si>
  <si>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</si>
  <si>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</si>
  <si>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</si>
  <si>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</si>
  <si>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</si>
  <si>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</si>
  <si>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</si>
  <si>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</si>
  <si>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</si>
  <si>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</si>
  <si>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</si>
  <si>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</si>
  <si>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</si>
  <si>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</si>
  <si>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</si>
  <si>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</si>
  <si>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</si>
  <si>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</si>
  <si>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</si>
  <si>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</si>
  <si>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</si>
  <si>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</si>
  <si>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</si>
  <si>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</si>
  <si>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</si>
  <si>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</si>
  <si>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</si>
  <si>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</si>
  <si>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</si>
  <si>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</si>
  <si>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</si>
  <si>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</si>
  <si>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</si>
  <si>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</si>
  <si>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</si>
  <si>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</si>
  <si>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</si>
  <si>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</si>
  <si>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</si>
  <si>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</si>
  <si>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</si>
  <si>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</si>
  <si>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</si>
  <si>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</si>
  <si>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</si>
  <si>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</si>
  <si>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</si>
  <si>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</si>
  <si>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</si>
  <si>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</si>
  <si>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</si>
  <si>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</si>
  <si>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</si>
  <si>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</si>
  <si>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</si>
  <si>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</si>
  <si>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</si>
  <si>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</si>
  <si>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</si>
  <si>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</si>
  <si>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</si>
  <si>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</si>
  <si>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</si>
  <si>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</si>
  <si>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</si>
  <si>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</si>
  <si>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</si>
  <si>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</si>
  <si>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</si>
  <si>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</si>
  <si>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</si>
  <si>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</si>
  <si>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</si>
  <si>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</si>
  <si>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</si>
  <si>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</si>
  <si>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</si>
  <si>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</si>
  <si>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</si>
  <si>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</si>
  <si>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</si>
  <si>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</si>
  <si>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</si>
  <si>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</si>
  <si>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</si>
  <si>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</si>
  <si>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</si>
  <si>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</si>
  <si>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</si>
  <si>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</si>
  <si>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</si>
  <si>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</si>
  <si>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</si>
  <si>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</si>
  <si>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</si>
  <si>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</si>
  <si>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</si>
  <si>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</si>
  <si>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</si>
  <si>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</si>
  <si>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</si>
  <si>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</si>
  <si>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</si>
  <si>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</si>
  <si>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</si>
  <si>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</si>
  <si>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</si>
  <si>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</si>
  <si>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</si>
  <si>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</si>
  <si>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</si>
  <si>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</si>
  <si>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</si>
  <si>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</si>
  <si>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</si>
  <si>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</si>
  <si>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</si>
  <si>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</si>
  <si>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</si>
  <si>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</si>
  <si>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</si>
  <si>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</si>
  <si>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</si>
  <si>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</si>
  <si>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</si>
  <si>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</si>
  <si>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</si>
  <si>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</si>
  <si>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</si>
  <si>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</si>
  <si>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</si>
  <si>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</si>
  <si>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</si>
  <si>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</si>
  <si>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</si>
  <si>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</si>
  <si>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</si>
  <si>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</si>
  <si>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</si>
  <si>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</si>
  <si>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</si>
  <si>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</si>
  <si>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</si>
  <si>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</si>
  <si>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</si>
  <si>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</si>
  <si>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</si>
  <si>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</si>
  <si>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</si>
  <si>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</si>
  <si>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</si>
  <si>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</si>
  <si>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</si>
  <si>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</si>
  <si>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</si>
  <si>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</si>
  <si>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</si>
  <si>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</si>
  <si>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</si>
  <si>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</si>
  <si>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</si>
  <si>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</si>
  <si>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</si>
  <si>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</si>
  <si>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</si>
  <si>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</si>
  <si>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</si>
  <si>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</si>
  <si>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</si>
  <si>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</si>
  <si>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</si>
  <si>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</si>
  <si>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</si>
  <si>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</si>
  <si>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</si>
  <si>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</si>
  <si>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</si>
  <si>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</si>
  <si>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</si>
  <si>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</si>
  <si>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</si>
  <si>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</si>
  <si>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</si>
  <si>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</si>
  <si>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</si>
  <si>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</si>
  <si>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</si>
  <si>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</si>
  <si>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</si>
  <si>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</si>
  <si>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</si>
  <si>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</si>
  <si>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</si>
  <si>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</si>
  <si>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</si>
  <si>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</si>
  <si>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</si>
  <si>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</si>
  <si>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</si>
  <si>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</si>
  <si>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</si>
  <si>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</si>
  <si>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</si>
  <si>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</si>
  <si>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</si>
  <si>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</si>
  <si>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</si>
  <si>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</si>
  <si>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</si>
  <si>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</si>
  <si>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</si>
  <si>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</si>
  <si>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</si>
  <si>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</si>
  <si>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</si>
  <si>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</si>
  <si>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</si>
  <si>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</si>
  <si>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</si>
  <si>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</si>
  <si>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</si>
  <si>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</si>
  <si>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</si>
  <si>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</si>
  <si>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</si>
  <si>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</si>
  <si>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</si>
  <si>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</si>
  <si>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</si>
  <si>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</si>
  <si>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</si>
  <si>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</si>
  <si>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</si>
  <si>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</si>
  <si>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</si>
  <si>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</si>
  <si>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</si>
  <si>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</si>
  <si>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</si>
  <si>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</si>
  <si>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</si>
  <si>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</si>
  <si>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</si>
  <si>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</si>
  <si>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</si>
  <si>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</si>
  <si>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</si>
  <si>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</si>
  <si>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</si>
  <si>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</si>
  <si>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</si>
  <si>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</si>
  <si>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</si>
  <si>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</si>
  <si>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</si>
  <si>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</si>
  <si>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</si>
  <si>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</si>
  <si>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</si>
  <si>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</si>
  <si>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</si>
  <si>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</si>
  <si>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</si>
  <si>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</si>
  <si>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</si>
  <si>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</si>
  <si>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</si>
  <si>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</si>
  <si>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</si>
  <si>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</si>
  <si>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</si>
  <si>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</si>
  <si>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</si>
  <si>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</si>
  <si>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</si>
  <si>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</si>
  <si>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</si>
  <si>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</si>
  <si>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</si>
  <si>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</si>
  <si>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</si>
  <si>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</si>
  <si>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</si>
  <si>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</si>
  <si>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</si>
  <si>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</si>
  <si>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</si>
  <si>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</si>
  <si>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</si>
  <si>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</si>
  <si>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</si>
  <si>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</si>
  <si>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</si>
  <si>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</si>
  <si>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</si>
  <si>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</si>
  <si>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</si>
  <si>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</si>
  <si>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</si>
  <si>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</si>
  <si>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</si>
  <si>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</si>
  <si>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</si>
  <si>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</si>
  <si>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</si>
  <si>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</si>
  <si>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</si>
  <si>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</si>
  <si>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</si>
  <si>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</si>
  <si>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</si>
  <si>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</si>
  <si>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</si>
  <si>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</si>
  <si>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</si>
  <si>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</si>
  <si>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</si>
  <si>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</si>
  <si>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</si>
  <si>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</si>
  <si>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</si>
  <si>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</si>
  <si>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</si>
  <si>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</si>
  <si>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</si>
  <si>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</si>
  <si>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</si>
  <si>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</si>
  <si>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</si>
  <si>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</si>
  <si>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</si>
  <si>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</si>
  <si>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</si>
  <si>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</si>
  <si>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</si>
  <si>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</si>
  <si>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</si>
  <si>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</si>
  <si>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</si>
  <si>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</si>
  <si>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</si>
  <si>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</si>
  <si>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</si>
  <si>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</si>
  <si>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</si>
  <si>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</si>
  <si>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</si>
  <si>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</si>
  <si>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</si>
  <si>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</si>
  <si>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</si>
  <si>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</si>
  <si>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</si>
  <si>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</si>
  <si>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</si>
  <si>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</si>
  <si>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</si>
  <si>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</si>
  <si>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</si>
  <si>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</si>
  <si>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</si>
  <si>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</si>
  <si>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</si>
  <si>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</si>
  <si>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</si>
  <si>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</si>
  <si>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</si>
  <si>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</si>
  <si>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</si>
  <si>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</si>
  <si>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</si>
  <si>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</si>
  <si>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</si>
  <si>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</si>
  <si>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</si>
  <si>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</si>
  <si>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</si>
  <si>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</si>
  <si>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</si>
  <si>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</si>
  <si>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</si>
  <si>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</si>
  <si>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</si>
  <si>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</si>
  <si>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</si>
  <si>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</si>
  <si>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</si>
  <si>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</si>
  <si>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</si>
  <si>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</si>
  <si>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</si>
  <si>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</si>
  <si>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</si>
  <si>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</si>
  <si>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</si>
  <si>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</si>
  <si>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</si>
  <si>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</si>
  <si>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</si>
  <si>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</si>
  <si>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</si>
  <si>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</si>
  <si>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</si>
  <si>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</si>
  <si>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</si>
  <si>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</si>
  <si>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</si>
  <si>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</si>
  <si>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</si>
  <si>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</si>
  <si>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</si>
  <si>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</si>
  <si>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</si>
  <si>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</si>
  <si>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</si>
  <si>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</si>
  <si>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</si>
  <si>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</si>
  <si>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</si>
  <si>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</si>
  <si>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</si>
  <si>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</si>
  <si>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</si>
  <si>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</si>
  <si>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</si>
  <si>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</si>
  <si>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</si>
  <si>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</si>
  <si>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</si>
  <si>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</si>
  <si>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</si>
  <si>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</si>
  <si>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</si>
  <si>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</si>
  <si>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</si>
  <si>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</si>
  <si>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</si>
  <si>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</si>
  <si>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</si>
  <si>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</si>
  <si>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</si>
  <si>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</si>
  <si>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</si>
  <si>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</si>
  <si>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</si>
  <si>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</si>
  <si>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</si>
  <si>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</si>
  <si>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</si>
  <si>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</si>
  <si>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</si>
  <si>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</si>
  <si>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</si>
  <si>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</si>
  <si>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</si>
  <si>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</si>
  <si>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</si>
  <si>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</si>
  <si>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</si>
  <si>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</si>
  <si>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</si>
  <si>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</si>
  <si>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</si>
  <si>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</si>
  <si>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</si>
  <si>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</si>
  <si>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</si>
  <si>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</si>
  <si>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</si>
  <si>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</si>
  <si>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</si>
  <si>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</si>
  <si>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</si>
  <si>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</si>
  <si>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</si>
  <si>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</si>
  <si>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</si>
  <si>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</si>
  <si>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</si>
  <si>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</si>
  <si>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</si>
  <si>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</si>
  <si>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</si>
  <si>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</si>
  <si>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</si>
  <si>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</si>
  <si>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</si>
  <si>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</si>
  <si>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</si>
  <si>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</si>
  <si>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</si>
  <si>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</si>
  <si>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</si>
  <si>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</si>
  <si>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</si>
  <si>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</si>
  <si>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</si>
  <si>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</si>
  <si>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</si>
  <si>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</si>
  <si>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</si>
  <si>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</si>
  <si>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</si>
  <si>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</si>
  <si>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</si>
  <si>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</si>
  <si>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</si>
  <si>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</si>
  <si>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</si>
  <si>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</si>
  <si>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</si>
  <si>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</si>
  <si>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</si>
  <si>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</si>
  <si>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</si>
  <si>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</si>
  <si>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</si>
  <si>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</si>
  <si>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</si>
  <si>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</si>
  <si>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</si>
  <si>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</si>
  <si>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</si>
  <si>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</si>
  <si>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</si>
  <si>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</si>
  <si>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</si>
  <si>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</si>
  <si>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</si>
  <si>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</si>
  <si>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</si>
  <si>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</si>
  <si>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</si>
  <si>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</si>
  <si>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</si>
  <si>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</si>
  <si>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</si>
  <si>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</si>
  <si>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</si>
  <si>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</si>
  <si>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</si>
  <si>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</si>
  <si>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</si>
  <si>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</si>
  <si>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</si>
  <si>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</si>
  <si>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</si>
  <si>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</si>
  <si>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</si>
  <si>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</si>
  <si>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</si>
  <si>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</si>
  <si>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</si>
  <si>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</si>
  <si>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</si>
  <si>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</si>
  <si>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</si>
  <si>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</si>
  <si>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</si>
  <si>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</si>
  <si>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</si>
  <si>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</si>
  <si>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</si>
  <si>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</si>
  <si>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</si>
  <si>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</si>
  <si>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</si>
  <si>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</si>
  <si>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</si>
  <si>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</si>
  <si>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</si>
  <si>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</si>
  <si>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</si>
  <si>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</si>
  <si>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</si>
  <si>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</si>
  <si>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</si>
  <si>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</si>
  <si>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</si>
  <si>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</si>
  <si>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</si>
  <si>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</si>
  <si>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</si>
  <si>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</si>
  <si>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</si>
  <si>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</si>
  <si>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</si>
  <si>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</si>
  <si>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</si>
  <si>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</si>
  <si>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</si>
  <si>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</si>
  <si>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</si>
  <si>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</si>
  <si>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</si>
  <si>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</si>
  <si>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</si>
  <si>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</si>
  <si>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</si>
  <si>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</si>
  <si>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</si>
  <si>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</si>
  <si>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</si>
  <si>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</si>
  <si>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</si>
  <si>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</si>
  <si>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</si>
  <si>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</si>
  <si>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</si>
  <si>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</si>
  <si>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</si>
  <si>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</si>
  <si>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</si>
  <si>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</si>
  <si>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</si>
  <si>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</si>
  <si>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</si>
  <si>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</si>
  <si>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</si>
  <si>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</si>
  <si>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</si>
  <si>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</si>
  <si>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</si>
  <si>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</si>
  <si>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</si>
  <si>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</si>
  <si>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</si>
  <si>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</si>
  <si>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</si>
  <si>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</si>
  <si>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</si>
  <si>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</si>
  <si>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</si>
  <si>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</si>
  <si>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</si>
  <si>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</si>
  <si>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</si>
  <si>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</si>
  <si>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</si>
  <si>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</si>
  <si>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</si>
  <si>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</si>
  <si>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</si>
  <si>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</si>
  <si>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</si>
  <si>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</si>
  <si>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</si>
  <si>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</si>
  <si>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</si>
  <si>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</si>
  <si>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</si>
  <si>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</si>
  <si>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</si>
  <si>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</si>
  <si>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</si>
  <si>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</si>
  <si>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</si>
  <si>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</si>
  <si>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</si>
  <si>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</si>
  <si>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</si>
  <si>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</si>
  <si>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</si>
  <si>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</si>
  <si>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</si>
  <si>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</si>
  <si>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</si>
  <si>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</si>
  <si>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</si>
  <si>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</si>
  <si>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</si>
  <si>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</si>
  <si>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</si>
  <si>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</si>
  <si>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</si>
  <si>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</si>
  <si>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</si>
  <si>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</si>
  <si>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</si>
  <si>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</si>
  <si>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</si>
  <si>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</si>
  <si>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</si>
  <si>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</si>
  <si>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</si>
  <si>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</si>
  <si>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</si>
  <si>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</si>
  <si>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</si>
  <si>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</si>
  <si>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</si>
  <si>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</si>
  <si>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</si>
  <si>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</si>
  <si>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</si>
  <si>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</si>
  <si>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</si>
  <si>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</si>
  <si>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</si>
  <si>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</si>
  <si>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</si>
  <si>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</si>
  <si>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</si>
  <si>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</si>
  <si>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</si>
  <si>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</si>
  <si>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</si>
  <si>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</si>
  <si>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</si>
  <si>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</si>
  <si>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</si>
  <si>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</si>
  <si>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</si>
  <si>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</si>
  <si>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</si>
  <si>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</si>
  <si>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</si>
  <si>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</si>
  <si>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</si>
  <si>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</si>
  <si>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</si>
  <si>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</si>
  <si>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</si>
  <si>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</si>
  <si>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</si>
  <si>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</si>
  <si>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</si>
  <si>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</si>
  <si>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</si>
  <si>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</si>
  <si>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</si>
  <si>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</si>
  <si>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</si>
  <si>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</si>
  <si>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</si>
  <si>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</si>
  <si>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</si>
  <si>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</si>
  <si>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</si>
  <si>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</si>
  <si>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</si>
  <si>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</si>
  <si>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</si>
  <si>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</si>
  <si>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</si>
  <si>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</si>
  <si>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</si>
  <si>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</si>
  <si>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</si>
  <si>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</si>
  <si>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</si>
  <si>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</si>
  <si>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</si>
  <si>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</si>
  <si>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</si>
  <si>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</si>
  <si>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</si>
  <si>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</si>
  <si>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</si>
  <si>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</si>
  <si>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</si>
  <si>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</si>
  <si>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</si>
  <si>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</si>
  <si>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</si>
  <si>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</si>
  <si>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</si>
  <si>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</si>
  <si>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</si>
  <si>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</si>
  <si>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</si>
  <si>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</si>
  <si>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</si>
  <si>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</si>
  <si>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</si>
  <si>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</si>
  <si>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</si>
  <si>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</si>
  <si>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</si>
  <si>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</si>
  <si>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</si>
  <si>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</si>
  <si>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</si>
  <si>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</si>
  <si>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</si>
  <si>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</si>
  <si>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</si>
  <si>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</si>
  <si>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</si>
  <si>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</si>
  <si>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</si>
  <si>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</si>
  <si>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</si>
  <si>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</si>
  <si>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</si>
  <si>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</si>
  <si>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</si>
  <si>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</si>
  <si>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</si>
  <si>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</si>
  <si>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</si>
  <si>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</si>
  <si>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</si>
  <si>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</si>
  <si>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</si>
  <si>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</si>
  <si>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</si>
  <si>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</si>
  <si>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</si>
  <si>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</si>
  <si>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</si>
  <si>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</si>
  <si>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</si>
  <si>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</si>
  <si>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</si>
  <si>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</si>
  <si>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</si>
  <si>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</si>
  <si>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</si>
  <si>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</si>
  <si>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</si>
  <si>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</si>
  <si>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</si>
  <si>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</si>
  <si>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</si>
  <si>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</si>
  <si>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</si>
  <si>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</si>
  <si>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</si>
  <si>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</si>
  <si>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</si>
  <si>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</si>
  <si>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</si>
  <si>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</si>
  <si>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</si>
  <si>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</si>
  <si>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</si>
  <si>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</si>
  <si>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</si>
  <si>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</si>
  <si>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</si>
  <si>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</si>
  <si>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</si>
  <si>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</si>
  <si>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</si>
  <si>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</si>
  <si>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</si>
  <si>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</si>
  <si>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</si>
  <si>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</si>
  <si>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</si>
  <si>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</si>
  <si>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</si>
  <si>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</si>
  <si>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</si>
  <si>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</si>
  <si>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</si>
  <si>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</si>
  <si>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</si>
  <si>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</si>
  <si>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</si>
  <si>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</si>
  <si>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</si>
  <si>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</si>
  <si>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</si>
  <si>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</si>
  <si>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</si>
  <si>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</si>
  <si>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</si>
  <si>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</si>
  <si>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</si>
  <si>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</si>
  <si>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</si>
  <si>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</si>
  <si>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</si>
  <si>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</si>
  <si>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</si>
  <si>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</si>
  <si>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</si>
  <si>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</si>
  <si>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</si>
  <si>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</si>
  <si>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</si>
  <si>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</si>
  <si>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</si>
  <si>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</si>
  <si>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</si>
  <si>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</si>
  <si>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</si>
  <si>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</si>
  <si>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</si>
  <si>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</si>
  <si>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</si>
  <si>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</si>
  <si>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</si>
  <si>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</si>
  <si>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</si>
  <si>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</si>
  <si>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</si>
  <si>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</si>
  <si>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</si>
  <si>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</si>
  <si>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</si>
  <si>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</si>
  <si>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</si>
  <si>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</si>
  <si>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</si>
  <si>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</si>
  <si>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</si>
  <si>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</si>
  <si>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</si>
  <si>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</si>
  <si>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</si>
  <si>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</si>
  <si>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</si>
  <si>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</si>
  <si>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</si>
  <si>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</si>
  <si>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</si>
  <si>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</si>
  <si>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</si>
  <si>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</si>
  <si>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</si>
  <si>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</si>
  <si>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</si>
  <si>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</si>
  <si>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</si>
  <si>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</si>
  <si>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</si>
  <si>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</si>
  <si>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</si>
  <si>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</si>
  <si>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</si>
  <si>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</si>
  <si>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</si>
  <si>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</si>
  <si>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</si>
  <si>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</si>
  <si>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</si>
  <si>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</si>
  <si>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</si>
  <si>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</si>
  <si>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</si>
  <si>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</si>
  <si>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</si>
  <si>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</si>
  <si>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</si>
  <si>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</si>
  <si>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</si>
  <si>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</si>
  <si>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</si>
  <si>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</si>
  <si>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</si>
  <si>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</si>
  <si>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</si>
  <si>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</si>
  <si>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</si>
  <si>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</si>
  <si>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</si>
  <si>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</si>
  <si>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</si>
  <si>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</si>
  <si>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</si>
  <si>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</si>
  <si>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</si>
  <si>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</si>
  <si>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</si>
  <si>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</si>
  <si>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</si>
  <si>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</si>
  <si>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</si>
  <si>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</si>
  <si>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</si>
  <si>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</si>
  <si>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</si>
  <si>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</si>
  <si>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</si>
  <si>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</si>
  <si>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</si>
  <si>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</si>
  <si>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</si>
  <si>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</si>
  <si>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</si>
  <si>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</si>
  <si>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</si>
  <si>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</si>
  <si>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</si>
  <si>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</si>
  <si>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</si>
  <si>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</si>
  <si>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</si>
  <si>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</si>
  <si>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</si>
  <si>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</si>
  <si>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</si>
  <si>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</si>
  <si>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</si>
  <si>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</si>
  <si>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</si>
  <si>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</si>
  <si>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</si>
  <si>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</si>
  <si>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</si>
  <si>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</si>
  <si>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</si>
  <si>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</si>
  <si>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</si>
  <si>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</si>
  <si>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</si>
  <si>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</si>
  <si>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</si>
  <si>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</si>
  <si>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</si>
  <si>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</si>
  <si>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</si>
  <si>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</si>
  <si>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</si>
  <si>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</si>
  <si>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</si>
  <si>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</si>
  <si>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</si>
  <si>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</si>
  <si>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</si>
  <si>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</si>
  <si>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</si>
  <si>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</si>
  <si>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</si>
  <si>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</si>
  <si>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</si>
  <si>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</si>
  <si>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</si>
  <si>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</si>
  <si>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</si>
  <si>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</si>
  <si>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</si>
  <si>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</si>
  <si>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</si>
  <si>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</si>
  <si>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</si>
  <si>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</si>
  <si>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</si>
  <si>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</si>
  <si>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</si>
  <si>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</si>
  <si>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</si>
  <si>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</si>
  <si>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</si>
  <si>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</si>
  <si>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</si>
  <si>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</si>
  <si>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</si>
  <si>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</si>
  <si>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</si>
  <si>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</si>
  <si>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</si>
  <si>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</si>
  <si>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</si>
  <si>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</si>
  <si>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</si>
  <si>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</si>
  <si>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</si>
  <si>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</si>
  <si>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</si>
  <si>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</si>
  <si>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</si>
  <si>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</si>
  <si>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</si>
  <si>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</si>
  <si>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</si>
  <si>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</si>
  <si>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</si>
  <si>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</si>
  <si>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</si>
  <si>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</si>
  <si>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</si>
  <si>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</si>
  <si>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</si>
  <si>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</si>
  <si>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</si>
  <si>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</si>
  <si>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</si>
  <si>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</si>
  <si>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</si>
  <si>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</si>
  <si>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</si>
  <si>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</si>
  <si>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</si>
  <si>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</si>
  <si>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</si>
  <si>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</si>
  <si>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</si>
  <si>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</si>
  <si>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</si>
  <si>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</si>
  <si>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</si>
  <si>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</si>
  <si>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</si>
  <si>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</si>
  <si>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</si>
  <si>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</si>
  <si>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</si>
  <si>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</si>
  <si>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</si>
  <si>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</si>
  <si>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</si>
  <si>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</si>
  <si>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</si>
  <si>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</si>
  <si>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</si>
  <si>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</si>
  <si>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</si>
  <si>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</si>
  <si>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</si>
  <si>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</si>
  <si>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</si>
  <si>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</si>
  <si>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</si>
  <si>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</si>
  <si>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</si>
  <si>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</si>
  <si>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</si>
  <si>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</si>
  <si>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</si>
  <si>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</si>
  <si>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</si>
  <si>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</si>
  <si>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</si>
  <si>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</si>
  <si>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</si>
  <si>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</si>
  <si>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</si>
  <si>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</si>
  <si>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</si>
  <si>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</si>
  <si>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</si>
  <si>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</si>
  <si>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</si>
  <si>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</si>
  <si>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</si>
  <si>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</si>
  <si>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</si>
  <si>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</si>
  <si>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</si>
  <si>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</si>
  <si>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</si>
  <si>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</si>
  <si>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</si>
  <si>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</si>
  <si>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</si>
  <si>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</si>
  <si>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</si>
  <si>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</si>
  <si>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</si>
  <si>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</si>
  <si>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</si>
  <si>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</si>
  <si>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</si>
  <si>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</si>
  <si>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</si>
  <si>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</si>
  <si>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</si>
  <si>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</si>
  <si>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</si>
  <si>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</si>
  <si>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</si>
  <si>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</si>
  <si>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</si>
  <si>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</si>
  <si>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</si>
  <si>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</si>
  <si>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</si>
  <si>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</si>
  <si>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</si>
  <si>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</si>
  <si>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</si>
  <si>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</si>
  <si>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</si>
  <si>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</si>
  <si>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</si>
  <si>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</si>
  <si>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</si>
  <si>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</si>
  <si>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</si>
  <si>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</si>
  <si>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</si>
  <si>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</si>
  <si>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</si>
  <si>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</si>
  <si>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</si>
  <si>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</si>
  <si>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</si>
  <si>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</si>
  <si>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</si>
  <si>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</si>
  <si>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</si>
  <si>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</si>
  <si>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</si>
  <si>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</si>
  <si>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</si>
  <si>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</si>
  <si>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</si>
  <si>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</si>
  <si>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</si>
  <si>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</si>
  <si>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</si>
  <si>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</si>
  <si>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</si>
  <si>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</si>
  <si>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</si>
  <si>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</si>
  <si>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</si>
  <si>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</si>
  <si>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</si>
  <si>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</si>
  <si>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</si>
  <si>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</si>
  <si>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</si>
  <si>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</si>
  <si>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</si>
  <si>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</si>
  <si>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</si>
  <si>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</si>
  <si>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</si>
  <si>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</si>
  <si>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</si>
  <si>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</si>
  <si>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</si>
  <si>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</si>
  <si>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</si>
  <si>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</si>
  <si>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</si>
  <si>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</si>
  <si>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</si>
  <si>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</si>
  <si>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</si>
  <si>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</si>
  <si>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</si>
  <si>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</si>
  <si>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</si>
  <si>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</si>
  <si>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</si>
  <si>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</si>
  <si>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</si>
  <si>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</si>
  <si>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</si>
  <si>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</si>
  <si>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</si>
  <si>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</si>
  <si>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</si>
  <si>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</si>
  <si>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</si>
  <si>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</si>
  <si>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</si>
  <si>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</si>
  <si>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</si>
  <si>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</si>
  <si>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</si>
  <si>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</si>
  <si>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</si>
  <si>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</si>
  <si>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</si>
  <si>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</si>
  <si>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</si>
  <si>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</si>
  <si>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</si>
  <si>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</si>
  <si>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</si>
  <si>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</si>
  <si>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</si>
  <si>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</si>
  <si>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</si>
  <si>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</si>
  <si>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</si>
  <si>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</si>
  <si>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</si>
  <si>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</si>
  <si>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</si>
  <si>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</si>
  <si>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</si>
  <si>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</si>
  <si>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</si>
  <si>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</si>
  <si>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</si>
  <si>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</si>
  <si>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</si>
  <si>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</si>
  <si>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</si>
  <si>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</si>
  <si>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</si>
  <si>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</si>
  <si>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</si>
  <si>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</si>
  <si>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</si>
  <si>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</si>
  <si>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</si>
  <si>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</si>
  <si>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</si>
  <si>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</si>
  <si>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</si>
  <si>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</si>
  <si>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</si>
  <si>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</si>
  <si>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</si>
  <si>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</si>
  <si>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</si>
  <si>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</si>
  <si>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</si>
  <si>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</si>
  <si>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</si>
  <si>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</si>
  <si>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</si>
  <si>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</si>
  <si>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</si>
  <si>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</si>
  <si>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</si>
  <si>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</si>
  <si>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</si>
  <si>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</si>
  <si>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</si>
  <si>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</si>
  <si>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</si>
  <si>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</si>
  <si>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</si>
  <si>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</si>
  <si>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</si>
  <si>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</si>
  <si>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</si>
  <si>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</si>
  <si>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</si>
  <si>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</si>
  <si>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</si>
  <si>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</si>
  <si>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</si>
  <si>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</si>
  <si>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</si>
  <si>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</si>
  <si>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</si>
  <si>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</si>
  <si>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</si>
  <si>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</si>
  <si>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</si>
  <si>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</si>
  <si>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</si>
  <si>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</si>
  <si>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</si>
  <si>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</si>
  <si>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</si>
  <si>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</si>
  <si>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</si>
  <si>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</si>
  <si>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</si>
  <si>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</si>
  <si>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</si>
  <si>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</si>
  <si>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</si>
  <si>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</si>
  <si>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</si>
  <si>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</si>
  <si>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</si>
  <si>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</si>
  <si>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</si>
  <si>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</si>
  <si>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</si>
  <si>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</si>
  <si>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</si>
  <si>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</si>
  <si>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</si>
  <si>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</si>
  <si>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</si>
  <si>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</si>
  <si>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</si>
  <si>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</si>
  <si>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</si>
  <si>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</si>
  <si>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</si>
  <si>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</si>
  <si>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</si>
  <si>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</si>
  <si>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</si>
  <si>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</si>
  <si>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</si>
  <si>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</si>
  <si>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</si>
  <si>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</si>
  <si>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</si>
  <si>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</si>
  <si>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</si>
  <si>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</si>
  <si>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</si>
  <si>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</si>
  <si>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</si>
  <si>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</si>
  <si>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</si>
  <si>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</si>
  <si>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</si>
  <si>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</si>
  <si>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</si>
  <si>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</si>
  <si>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</si>
  <si>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</si>
  <si>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</si>
  <si>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</si>
  <si>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</si>
  <si>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</si>
  <si>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</si>
  <si>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</si>
  <si>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</si>
  <si>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</si>
  <si>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</si>
  <si>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</si>
  <si>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</si>
  <si>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</si>
  <si>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</si>
  <si>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</si>
  <si>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</si>
  <si>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</si>
  <si>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</si>
  <si>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</si>
  <si>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</si>
  <si>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</si>
  <si>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</si>
  <si>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</si>
  <si>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</si>
  <si>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</si>
  <si>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</si>
  <si>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</si>
  <si>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</si>
  <si>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</si>
  <si>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</si>
  <si>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</si>
  <si>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</si>
  <si>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</si>
  <si>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</si>
  <si>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</si>
  <si>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</si>
  <si>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</si>
  <si>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</si>
  <si>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</si>
  <si>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</si>
  <si>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</si>
  <si>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</si>
  <si>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</si>
  <si>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</si>
  <si>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</si>
  <si>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</si>
  <si>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</si>
  <si>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</si>
  <si>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</si>
  <si>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</si>
  <si>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</si>
  <si>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</si>
  <si>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</si>
  <si>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</si>
  <si>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</si>
  <si>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</si>
  <si>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</si>
  <si>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</si>
  <si>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</si>
  <si>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</si>
  <si>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</si>
  <si>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</si>
  <si>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</si>
  <si>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</si>
  <si>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</si>
  <si>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</si>
  <si>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</si>
  <si>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</si>
  <si>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</si>
  <si>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</si>
  <si>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</si>
  <si>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</si>
  <si>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</si>
  <si>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</si>
  <si>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</si>
  <si>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</si>
  <si>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</si>
  <si>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</si>
  <si>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</si>
  <si>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</si>
  <si>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</si>
  <si>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</si>
  <si>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</si>
  <si>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</si>
  <si>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</si>
  <si>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</si>
  <si>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</si>
  <si>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</si>
  <si>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</si>
  <si>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</si>
  <si>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</si>
  <si>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</si>
  <si>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</si>
  <si>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</si>
  <si>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</si>
  <si>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</si>
  <si>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</si>
  <si>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</si>
  <si>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</si>
  <si>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</si>
  <si>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</si>
  <si>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</si>
  <si>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</si>
  <si>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</si>
  <si>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</si>
  <si>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</si>
  <si>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</si>
  <si>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</si>
  <si>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</si>
  <si>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</si>
  <si>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</si>
  <si>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</si>
  <si>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</si>
  <si>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</si>
  <si>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</si>
  <si>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</si>
  <si>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</si>
  <si>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</si>
  <si>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</si>
  <si>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</si>
  <si>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</si>
  <si>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</si>
  <si>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</si>
  <si>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</si>
  <si>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</si>
  <si>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</si>
  <si>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</si>
  <si>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</si>
  <si>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</si>
  <si>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</si>
  <si>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</si>
  <si>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</si>
  <si>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</si>
  <si>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</si>
  <si>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</si>
  <si>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</si>
  <si>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</si>
  <si>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</si>
  <si>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</si>
  <si>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</si>
  <si>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</si>
  <si>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</si>
  <si>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</si>
  <si>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</si>
  <si>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</si>
  <si>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</si>
  <si>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</si>
  <si>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</si>
  <si>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</si>
  <si>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</si>
  <si>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</si>
  <si>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</si>
  <si>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</si>
  <si>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</si>
  <si>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</si>
  <si>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</si>
  <si>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</si>
  <si>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</si>
  <si>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</si>
  <si>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</si>
  <si>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</si>
  <si>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</si>
  <si>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</si>
  <si>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</si>
  <si>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</si>
  <si>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</si>
  <si>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</si>
  <si>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</si>
  <si>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</si>
  <si>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</si>
  <si>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</si>
  <si>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</si>
  <si>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</si>
  <si>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</si>
  <si>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</si>
  <si>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</si>
  <si>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</si>
  <si>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</si>
  <si>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</si>
  <si>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</si>
  <si>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</si>
  <si>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</si>
  <si>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</si>
  <si>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03085252</t>
  </si>
  <si>
    <t>060175066</t>
  </si>
  <si>
    <t>33813961569</t>
  </si>
  <si>
    <t>komunalno@komunalno-knin.hr</t>
  </si>
  <si>
    <t>www.komunalno-knin.hr</t>
  </si>
  <si>
    <t>DA</t>
  </si>
  <si>
    <t>Bebek Sanja</t>
  </si>
  <si>
    <t>+38522660049</t>
  </si>
  <si>
    <t>+38522660233</t>
  </si>
  <si>
    <t>sanja.bebek@komunalno-knin.hr</t>
  </si>
  <si>
    <t>KOMUNALNO PODUZEĆE d.o.o.</t>
  </si>
  <si>
    <t>Trg Oluje 5. kolovoza 1995. kbr. 9</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</si>
</sst>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5" fillId="35" borderId="70" xfId="53" applyFont="1" applyFill="1" applyBorder="1" applyAlignment="1" applyProtection="1">
      <alignment vertical="center" wrapText="1"/>
      <protection/>
    </xf>
    <xf numFmtId="0" fontId="25" fillId="35" borderId="71" xfId="53" applyFont="1" applyFill="1" applyBorder="1" applyAlignment="1" applyProtection="1">
      <alignment vertical="center" wrapText="1"/>
      <protection/>
    </xf>
    <xf numFmtId="0" fontId="25" fillId="35" borderId="72" xfId="53" applyFont="1" applyFill="1" applyBorder="1" applyAlignment="1" applyProtection="1">
      <alignment vertical="center" wrapText="1"/>
      <protection/>
    </xf>
    <xf numFmtId="0" fontId="23" fillId="50"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73"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74" xfId="53" applyFont="1" applyFill="1" applyBorder="1" applyAlignment="1" applyProtection="1">
      <alignment vertical="center" wrapText="1"/>
      <protection/>
    </xf>
    <xf numFmtId="0" fontId="25" fillId="35" borderId="75" xfId="53" applyFont="1" applyFill="1" applyBorder="1" applyAlignment="1" applyProtection="1">
      <alignment vertical="center" wrapText="1"/>
      <protection/>
    </xf>
    <xf numFmtId="0" fontId="23" fillId="35" borderId="76" xfId="53" applyFont="1" applyFill="1" applyBorder="1" applyAlignment="1" applyProtection="1">
      <alignment vertical="center" wrapText="1"/>
      <protection/>
    </xf>
    <xf numFmtId="0" fontId="23" fillId="35" borderId="77" xfId="53"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35" borderId="17" xfId="53"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4" fillId="35" borderId="17" xfId="53" applyNumberForma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1"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35"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1" xfId="0" applyFont="1" applyFill="1" applyBorder="1" applyAlignment="1" applyProtection="1">
      <alignment horizontal="center" vertical="center" wrapText="1"/>
      <protection hidden="1"/>
    </xf>
    <xf numFmtId="0" fontId="37" fillId="37" borderId="82"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86" xfId="0" applyFont="1" applyFill="1" applyBorder="1" applyAlignment="1">
      <alignment horizontal="left" vertical="center" wrapText="1" indent="1"/>
    </xf>
    <xf numFmtId="0" fontId="12"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80"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0" borderId="66" xfId="0" applyFont="1" applyBorder="1" applyAlignment="1">
      <alignment vertical="center" wrapText="1"/>
    </xf>
    <xf numFmtId="0" fontId="15"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6" fillId="37" borderId="95" xfId="0" applyFont="1" applyFill="1" applyBorder="1" applyAlignment="1">
      <alignment horizontal="center" vertical="center"/>
    </xf>
    <xf numFmtId="0" fontId="36" fillId="37" borderId="96" xfId="0" applyFont="1" applyFill="1" applyBorder="1" applyAlignment="1">
      <alignment horizontal="center" vertical="center"/>
    </xf>
    <xf numFmtId="0" fontId="36" fillId="37" borderId="97" xfId="0" applyFont="1" applyFill="1" applyBorder="1" applyAlignment="1">
      <alignment horizontal="center" vertical="center"/>
    </xf>
    <xf numFmtId="0" fontId="37" fillId="37" borderId="98" xfId="0" applyFont="1" applyFill="1" applyBorder="1" applyAlignment="1">
      <alignment horizontal="center" vertical="center" wrapText="1"/>
    </xf>
    <xf numFmtId="0" fontId="38" fillId="37" borderId="99"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40" fillId="0" borderId="102" xfId="0" applyFont="1" applyBorder="1" applyAlignment="1">
      <alignment vertical="center" wrapText="1"/>
    </xf>
    <xf numFmtId="0" fontId="40" fillId="0" borderId="86" xfId="0" applyFont="1" applyBorder="1" applyAlignment="1">
      <alignment vertical="center" wrapText="1"/>
    </xf>
    <xf numFmtId="0" fontId="40" fillId="0" borderId="87" xfId="0" applyFont="1" applyBorder="1" applyAlignment="1">
      <alignment vertical="center" wrapText="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3"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104" xfId="0" applyFont="1" applyFill="1" applyBorder="1" applyAlignment="1" applyProtection="1">
      <alignment horizontal="center" vertical="center" wrapText="1"/>
      <protection hidden="1"/>
    </xf>
    <xf numFmtId="0" fontId="37" fillId="38" borderId="104"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80" xfId="58" applyFont="1" applyBorder="1" applyAlignment="1">
      <alignment horizontal="left" vertical="center"/>
      <protection/>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32" fillId="37" borderId="106"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107" xfId="58" applyFont="1" applyBorder="1" applyAlignment="1">
      <alignment horizontal="left" vertical="center"/>
      <protection/>
    </xf>
    <xf numFmtId="0" fontId="40" fillId="0" borderId="32"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103" xfId="58" applyFont="1" applyBorder="1" applyAlignment="1">
      <alignment horizontal="left" vertical="center"/>
      <protection/>
    </xf>
    <xf numFmtId="0" fontId="39" fillId="0" borderId="69" xfId="58" applyFont="1" applyBorder="1" applyAlignment="1">
      <alignment horizontal="left" vertical="center"/>
      <protection/>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1" fillId="0" borderId="102" xfId="0" applyFont="1" applyBorder="1" applyAlignment="1" applyProtection="1">
      <alignment vertical="center" wrapText="1"/>
      <protection hidden="1"/>
    </xf>
    <xf numFmtId="0" fontId="22" fillId="0" borderId="86" xfId="0" applyFont="1" applyBorder="1" applyAlignment="1" applyProtection="1">
      <alignment wrapText="1"/>
      <protection hidden="1"/>
    </xf>
    <xf numFmtId="0" fontId="22" fillId="0" borderId="87"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1" fillId="0" borderId="30" xfId="0" applyFont="1" applyBorder="1" applyAlignment="1" applyProtection="1">
      <alignment vertical="center"/>
      <protection hidden="1"/>
    </xf>
    <xf numFmtId="0" fontId="11"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6" xfId="0" applyFont="1" applyFill="1" applyBorder="1" applyAlignment="1" applyProtection="1">
      <alignment vertical="center"/>
      <protection hidden="1"/>
    </xf>
    <xf numFmtId="0" fontId="11"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38" fillId="38" borderId="26" xfId="0" applyFont="1" applyFill="1" applyBorder="1" applyAlignment="1" applyProtection="1">
      <alignment horizontal="left"/>
      <protection hidden="1"/>
    </xf>
    <xf numFmtId="0" fontId="11" fillId="0" borderId="80" xfId="0" applyFont="1" applyBorder="1" applyAlignment="1" applyProtection="1">
      <alignment vertical="center"/>
      <protection hidden="1"/>
    </xf>
    <xf numFmtId="0" fontId="11"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
      <c r="A3" s="26" t="s">
        <v>1178</v>
      </c>
      <c r="B3" s="47" t="s">
        <v>1179</v>
      </c>
      <c r="C3" s="27"/>
      <c r="D3" s="27" t="s">
        <v>2272</v>
      </c>
      <c r="E3" s="27">
        <v>1</v>
      </c>
      <c r="F3" s="27">
        <f>Bilanca!I11</f>
        <v>2</v>
      </c>
      <c r="G3" s="27">
        <f>IF(Bilanca!J11=0,"",Bilanca!J11)</f>
      </c>
      <c r="H3" s="224">
        <f>J3/100*F3+2*K3/100*F3</f>
        <v>2500703.6399999997</v>
      </c>
      <c r="I3" s="27">
        <f>ABS(ROUND(J3,0)-J3)+ABS(ROUND(K3,0)-K3)</f>
        <v>0</v>
      </c>
      <c r="J3" s="75">
        <f>Bilanca!K11</f>
        <v>42407850</v>
      </c>
      <c r="K3" s="76">
        <f>Bilanca!L11</f>
        <v>41313666</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
      <c r="A4" s="26" t="s">
        <v>1180</v>
      </c>
      <c r="B4" s="47" t="s">
        <v>621</v>
      </c>
      <c r="C4" s="27"/>
      <c r="D4" s="27" t="s">
        <v>2272</v>
      </c>
      <c r="E4" s="27">
        <v>1</v>
      </c>
      <c r="F4" s="27">
        <f>Bilanca!I12</f>
        <v>3</v>
      </c>
      <c r="G4" s="27">
        <f>IF(Bilanca!J12=0,"",Bilanca!J12)</f>
      </c>
      <c r="H4" s="224">
        <f aca="true" t="shared" si="1" ref="H4:H44">J4/100*F4+2*K4/100*F4</f>
        <v>7671.959999999999</v>
      </c>
      <c r="I4" s="77">
        <f>ABS(ROUND(J4,0)-J4)+ABS(ROUND(K4,0)-K4)</f>
        <v>0</v>
      </c>
      <c r="J4" s="75">
        <f>Bilanca!K12</f>
        <v>123580</v>
      </c>
      <c r="K4" s="76">
        <f>Bilanca!L12</f>
        <v>66076</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
      <c r="A6" s="26" t="s">
        <v>1767</v>
      </c>
      <c r="B6" s="47" t="str">
        <f>Opci!C19</f>
        <v>03085252</v>
      </c>
      <c r="C6" s="27"/>
      <c r="D6" s="27" t="s">
        <v>2272</v>
      </c>
      <c r="E6" s="27">
        <v>1</v>
      </c>
      <c r="F6" s="27">
        <f>Bilanca!I14</f>
        <v>5</v>
      </c>
      <c r="G6" s="27">
        <f>IF(Bilanca!J14=0,"",Bilanca!J14)</f>
      </c>
      <c r="H6" s="224">
        <f t="shared" si="1"/>
        <v>12786.6</v>
      </c>
      <c r="I6" s="77">
        <f t="shared" si="2"/>
        <v>0</v>
      </c>
      <c r="J6" s="75">
        <f>Bilanca!K14</f>
        <v>123580</v>
      </c>
      <c r="K6" s="76">
        <f>Bilanca!L14</f>
        <v>66076</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
      <c r="A7" s="26" t="s">
        <v>1768</v>
      </c>
      <c r="B7" s="47" t="str">
        <f>Opci!C21</f>
        <v>060175066</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
      <c r="A8" s="26" t="s">
        <v>2514</v>
      </c>
      <c r="B8" s="47" t="str">
        <f>Opci!C23</f>
        <v>33813961569</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
      <c r="A9" s="26" t="s">
        <v>1769</v>
      </c>
      <c r="B9" s="47" t="str">
        <f>TRIM(Opci!C25)</f>
        <v>KOMUNALNO PODUZEĆE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
      <c r="A10" s="26" t="s">
        <v>1770</v>
      </c>
      <c r="B10" s="47" t="str">
        <f>TEXT(Opci!C27,"00000")</f>
        <v>22300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
      <c r="A11" s="26" t="s">
        <v>1771</v>
      </c>
      <c r="B11" s="47" t="str">
        <f>TRIM(Opci!F27)</f>
        <v>Knin</v>
      </c>
      <c r="C11" s="27"/>
      <c r="D11" s="27" t="s">
        <v>2272</v>
      </c>
      <c r="E11" s="27">
        <v>1</v>
      </c>
      <c r="F11" s="27">
        <f>Bilanca!I19</f>
        <v>10</v>
      </c>
      <c r="G11" s="27">
        <f>IF(Bilanca!J19=0,"",Bilanca!J19)</f>
      </c>
      <c r="H11" s="224">
        <f t="shared" si="1"/>
        <v>12477945</v>
      </c>
      <c r="I11" s="27">
        <f t="shared" si="2"/>
        <v>0</v>
      </c>
      <c r="J11" s="75">
        <f>Bilanca!K19</f>
        <v>42284270</v>
      </c>
      <c r="K11" s="76">
        <f>Bilanca!L19</f>
        <v>41247590</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
      <c r="A12" s="26" t="s">
        <v>1772</v>
      </c>
      <c r="B12" s="47" t="str">
        <f>TRIM(Opci!C29)</f>
        <v>Trg Oluje 5. kolovoza 1995. kbr. 9</v>
      </c>
      <c r="C12" s="27"/>
      <c r="D12" s="27" t="s">
        <v>2272</v>
      </c>
      <c r="E12" s="27">
        <v>1</v>
      </c>
      <c r="F12" s="27">
        <f>Bilanca!I20</f>
        <v>11</v>
      </c>
      <c r="G12" s="27">
        <f>IF(Bilanca!J20=0,"",Bilanca!J20)</f>
      </c>
      <c r="H12" s="224">
        <f t="shared" si="1"/>
        <v>104338.74</v>
      </c>
      <c r="I12" s="77">
        <f t="shared" si="2"/>
        <v>0</v>
      </c>
      <c r="J12" s="75">
        <f>Bilanca!K20</f>
        <v>316178</v>
      </c>
      <c r="K12" s="76">
        <f>Bilanca!L20</f>
        <v>316178</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
      <c r="A13" s="26" t="s">
        <v>882</v>
      </c>
      <c r="B13" s="47" t="str">
        <f>TRIM(Opci!C31)</f>
        <v>komunalno@komunalno-knin.hr</v>
      </c>
      <c r="C13" s="27"/>
      <c r="D13" s="27" t="s">
        <v>2272</v>
      </c>
      <c r="E13" s="27">
        <v>1</v>
      </c>
      <c r="F13" s="27">
        <f>Bilanca!I21</f>
        <v>12</v>
      </c>
      <c r="G13" s="27">
        <f>IF(Bilanca!J21=0,"",Bilanca!J21)</f>
      </c>
      <c r="H13" s="224">
        <f t="shared" si="1"/>
        <v>5739862.08</v>
      </c>
      <c r="I13" s="27">
        <f t="shared" si="2"/>
        <v>0</v>
      </c>
      <c r="J13" s="75">
        <f>Bilanca!K21</f>
        <v>12088002</v>
      </c>
      <c r="K13" s="76">
        <f>Bilanca!L21</f>
        <v>17872091</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
      <c r="A14" s="26" t="s">
        <v>883</v>
      </c>
      <c r="B14" s="47" t="str">
        <f>TRIM(Opci!C33)</f>
        <v>www.komunalno-knin.hr</v>
      </c>
      <c r="C14" s="27"/>
      <c r="D14" s="27" t="s">
        <v>2272</v>
      </c>
      <c r="E14" s="27">
        <v>1</v>
      </c>
      <c r="F14" s="27">
        <f>Bilanca!I22</f>
        <v>13</v>
      </c>
      <c r="G14" s="27">
        <f>IF(Bilanca!J22=0,"",Bilanca!J22)</f>
      </c>
      <c r="H14" s="224">
        <f t="shared" si="1"/>
        <v>1867123.05</v>
      </c>
      <c r="I14" s="77">
        <f t="shared" si="2"/>
        <v>0</v>
      </c>
      <c r="J14" s="75">
        <f>Bilanca!K22</f>
        <v>350439</v>
      </c>
      <c r="K14" s="76">
        <f>Bilanca!L22</f>
        <v>7006023</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
      <c r="A15" s="26" t="s">
        <v>1775</v>
      </c>
      <c r="B15" s="47" t="str">
        <f>TEXT(Opci!C37,"00")</f>
        <v>15</v>
      </c>
      <c r="C15" s="27"/>
      <c r="D15" s="27" t="s">
        <v>2272</v>
      </c>
      <c r="E15" s="27">
        <v>1</v>
      </c>
      <c r="F15" s="27">
        <f>Bilanca!I23</f>
        <v>14</v>
      </c>
      <c r="G15" s="27">
        <f>IF(Bilanca!J23=0,"",Bilanca!J23)</f>
      </c>
      <c r="H15" s="224">
        <f t="shared" si="1"/>
        <v>224192.21999999997</v>
      </c>
      <c r="I15" s="27">
        <f t="shared" si="2"/>
        <v>0</v>
      </c>
      <c r="J15" s="75">
        <f>Bilanca!K23</f>
        <v>849765</v>
      </c>
      <c r="K15" s="76">
        <f>Bilanca!L23</f>
        <v>375804</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
      <c r="A16" s="26" t="s">
        <v>1774</v>
      </c>
      <c r="B16" s="47" t="str">
        <f>TEXT(Opci!C35,"000")</f>
        <v>196</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
      <c r="A17" s="26" t="s">
        <v>1773</v>
      </c>
      <c r="B17" s="47" t="str">
        <f>Opci!C39</f>
        <v>3600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
      <c r="A18" s="26" t="s">
        <v>884</v>
      </c>
      <c r="B18" s="47" t="str">
        <f>IF(Opci!C41&lt;&gt;"",Opci!C41,"")</f>
        <v>NE</v>
      </c>
      <c r="C18" s="27"/>
      <c r="D18" s="27" t="s">
        <v>2272</v>
      </c>
      <c r="E18" s="27">
        <v>1</v>
      </c>
      <c r="F18" s="27">
        <f>Bilanca!I26</f>
        <v>17</v>
      </c>
      <c r="G18" s="27">
        <f>IF(Bilanca!J26=0,"",Bilanca!J26)</f>
      </c>
      <c r="H18" s="224">
        <f t="shared" si="1"/>
        <v>10205928.58</v>
      </c>
      <c r="I18" s="77">
        <f t="shared" si="2"/>
        <v>0</v>
      </c>
      <c r="J18" s="75">
        <f>Bilanca!K26</f>
        <v>28679886</v>
      </c>
      <c r="K18" s="76">
        <f>Bilanca!L26</f>
        <v>15677494</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
      <c r="A20" s="26" t="s">
        <v>887</v>
      </c>
      <c r="B20" s="47">
        <f>Opci!C45</f>
        <v>3</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
      <c r="A25" s="26" t="s">
        <v>892</v>
      </c>
      <c r="B25" s="47">
        <f>Opci!C53</f>
        <v>41</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
      <c r="A26" s="26" t="s">
        <v>893</v>
      </c>
      <c r="B26" s="47">
        <f>Opci!E53</f>
        <v>41</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
      <c r="A27" s="26" t="s">
        <v>894</v>
      </c>
      <c r="B27" s="47">
        <f>Opci!C55</f>
        <v>41</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
      <c r="A28" s="26" t="s">
        <v>895</v>
      </c>
      <c r="B28" s="47">
        <f>Opci!E55</f>
        <v>41</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
      <c r="A35" s="26" t="s">
        <v>902</v>
      </c>
      <c r="B35" s="47">
        <f>Opci!J61</f>
        <v>0</v>
      </c>
      <c r="C35" s="27"/>
      <c r="D35" s="27" t="s">
        <v>2272</v>
      </c>
      <c r="E35" s="27">
        <v>1</v>
      </c>
      <c r="F35" s="27">
        <f>Bilanca!I43</f>
        <v>34</v>
      </c>
      <c r="G35" s="27">
        <f>IF(Bilanca!J43=0,"",Bilanca!J43)</f>
      </c>
      <c r="H35" s="224">
        <f t="shared" si="1"/>
        <v>7428665.1</v>
      </c>
      <c r="I35" s="27">
        <f t="shared" si="2"/>
        <v>0</v>
      </c>
      <c r="J35" s="75">
        <f>Bilanca!K43</f>
        <v>7728367</v>
      </c>
      <c r="K35" s="76">
        <f>Bilanca!L43</f>
        <v>7060324</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
      <c r="A36" s="26" t="s">
        <v>903</v>
      </c>
      <c r="B36" s="47">
        <f>Opci!M61</f>
        <v>0</v>
      </c>
      <c r="C36" s="27"/>
      <c r="D36" s="27" t="s">
        <v>2272</v>
      </c>
      <c r="E36" s="27">
        <v>1</v>
      </c>
      <c r="F36" s="27">
        <f>Bilanca!I44</f>
        <v>35</v>
      </c>
      <c r="G36" s="27">
        <f>IF(Bilanca!J44=0,"",Bilanca!J44)</f>
      </c>
      <c r="H36" s="224">
        <f t="shared" si="1"/>
        <v>1042875.05</v>
      </c>
      <c r="I36" s="77">
        <f t="shared" si="2"/>
        <v>0</v>
      </c>
      <c r="J36" s="75">
        <f>Bilanca!K44</f>
        <v>1266703</v>
      </c>
      <c r="K36" s="76">
        <f>Bilanca!L44</f>
        <v>856470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
      <c r="A37" s="26" t="s">
        <v>904</v>
      </c>
      <c r="B37" s="47">
        <f>Opci!C63</f>
        <v>0</v>
      </c>
      <c r="C37" s="27"/>
      <c r="D37" s="27" t="s">
        <v>2272</v>
      </c>
      <c r="E37" s="27">
        <v>1</v>
      </c>
      <c r="F37" s="27">
        <f>Bilanca!I45</f>
        <v>36</v>
      </c>
      <c r="G37" s="27">
        <f>IF(Bilanca!J45=0,"",Bilanca!J45)</f>
      </c>
      <c r="H37" s="224">
        <f t="shared" si="1"/>
        <v>1071644.4000000001</v>
      </c>
      <c r="I37" s="27">
        <f t="shared" si="2"/>
        <v>0</v>
      </c>
      <c r="J37" s="75">
        <f>Bilanca!K45</f>
        <v>1265752</v>
      </c>
      <c r="K37" s="76">
        <f>Bilanca!L45</f>
        <v>855519</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
      <c r="A39" s="26" t="s">
        <v>906</v>
      </c>
      <c r="B39" s="47" t="str">
        <f>TRIM(Opci!C65)</f>
        <v>Bebek Sanja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
      <c r="A40" s="26" t="s">
        <v>907</v>
      </c>
      <c r="B40" s="47" t="str">
        <f>TRIM(Opci!C67)</f>
        <v>+38522660049</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
      <c r="A41" s="26" t="s">
        <v>908</v>
      </c>
      <c r="B41" s="47" t="str">
        <f>TRIM(Opci!H67)</f>
        <v>+38522660233</v>
      </c>
      <c r="C41" s="27"/>
      <c r="D41" s="27" t="s">
        <v>2272</v>
      </c>
      <c r="E41" s="27">
        <v>1</v>
      </c>
      <c r="F41" s="27">
        <f>Bilanca!I49</f>
        <v>40</v>
      </c>
      <c r="G41" s="27">
        <f>IF(Bilanca!J49=0,"",Bilanca!J49)</f>
      </c>
      <c r="H41" s="224">
        <f t="shared" si="1"/>
        <v>1141.1999999999998</v>
      </c>
      <c r="I41" s="27">
        <f t="shared" si="2"/>
        <v>0</v>
      </c>
      <c r="J41" s="75">
        <f>Bilanca!K49</f>
        <v>951</v>
      </c>
      <c r="K41" s="76">
        <f>Bilanca!L49</f>
        <v>951</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
      <c r="A42" s="26" t="s">
        <v>1714</v>
      </c>
      <c r="B42" s="47" t="str">
        <f>TRIM(Opci!C69)</f>
        <v>sanja.bebek@komunalno-knin.hr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
      <c r="A43" s="26" t="s">
        <v>1713</v>
      </c>
      <c r="B43" s="47" t="str">
        <f>TRIM(Opci!C71)</f>
        <v>Bebek Sanja</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
      <c r="A44" s="26" t="s">
        <v>2050</v>
      </c>
      <c r="B44" s="47" t="str">
        <f>IF(Opci!E5&lt;&gt;"",TEXT(Opci!E5,"YYYYMMDD"),"")</f>
        <v>20150101</v>
      </c>
      <c r="C44" s="27"/>
      <c r="D44" s="27" t="s">
        <v>2272</v>
      </c>
      <c r="E44" s="27">
        <v>1</v>
      </c>
      <c r="F44" s="27">
        <f>Bilanca!I52</f>
        <v>43</v>
      </c>
      <c r="G44" s="27">
        <f>IF(Bilanca!J52=0,"",Bilanca!J52)</f>
      </c>
      <c r="H44" s="224">
        <f t="shared" si="1"/>
        <v>7986775.279999999</v>
      </c>
      <c r="I44" s="77">
        <f t="shared" si="2"/>
        <v>0</v>
      </c>
      <c r="J44" s="75">
        <f>Bilanca!K52</f>
        <v>6316092</v>
      </c>
      <c r="K44" s="76">
        <f>Bilanca!L52</f>
        <v>6128902</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
      <c r="A45" s="26" t="s">
        <v>2051</v>
      </c>
      <c r="B45" s="47" t="str">
        <f>IF(Opci!H5&lt;&gt;"",TEXT(Opci!H5,"YYYYMMDD"),"")</f>
        <v>20151231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
      <c r="A46" s="26" t="s">
        <v>2044</v>
      </c>
      <c r="B46" s="47" t="str">
        <f>IF(Bilanca!Q1&lt;&gt;0,"DA","NE")</f>
        <v>DA</v>
      </c>
      <c r="C46" s="27"/>
      <c r="D46" s="27" t="s">
        <v>2272</v>
      </c>
      <c r="E46" s="27">
        <v>1</v>
      </c>
      <c r="F46" s="27">
        <f>Bilanca!I54</f>
        <v>45</v>
      </c>
      <c r="G46" s="27">
        <f>IF(Bilanca!J54=0,"",Bilanca!J54)</f>
      </c>
      <c r="H46" s="224">
        <f t="shared" si="3"/>
        <v>8306302.5</v>
      </c>
      <c r="I46" s="77">
        <f t="shared" si="4"/>
        <v>0</v>
      </c>
      <c r="J46" s="75">
        <f>Bilanca!K54</f>
        <v>6265522</v>
      </c>
      <c r="K46" s="76">
        <f>Bilanca!L54</f>
        <v>6096464</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
      <c r="A48" s="26" t="s">
        <v>2045</v>
      </c>
      <c r="B48" s="47" t="str">
        <f>Opci!H41</f>
        <v>DA</v>
      </c>
      <c r="C48" s="27"/>
      <c r="D48" s="27" t="s">
        <v>2272</v>
      </c>
      <c r="E48" s="27">
        <v>1</v>
      </c>
      <c r="F48" s="27">
        <f>Bilanca!I56</f>
        <v>47</v>
      </c>
      <c r="G48" s="27">
        <f>IF(Bilanca!J56=0,"",Bilanca!J56)</f>
      </c>
      <c r="H48" s="224">
        <f t="shared" si="3"/>
        <v>3031.5</v>
      </c>
      <c r="I48" s="77">
        <f t="shared" si="4"/>
        <v>0</v>
      </c>
      <c r="J48" s="75">
        <f>Bilanca!K56</f>
        <v>2150</v>
      </c>
      <c r="K48" s="76">
        <f>Bilanca!L56</f>
        <v>2150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
      <c r="A49" s="26" t="s">
        <v>2047</v>
      </c>
      <c r="B49" s="47" t="str">
        <f>IF(NT_I!Q1&lt;&gt;0,"DA","NE")</f>
        <v>NE</v>
      </c>
      <c r="C49" s="27"/>
      <c r="D49" s="27" t="s">
        <v>2272</v>
      </c>
      <c r="E49" s="27">
        <v>1</v>
      </c>
      <c r="F49" s="27">
        <f>Bilanca!I57</f>
        <v>48</v>
      </c>
      <c r="G49" s="27">
        <f>IF(Bilanca!J57=0,"",Bilanca!J57)</f>
      </c>
      <c r="H49" s="224">
        <f t="shared" si="3"/>
        <v>48182.4</v>
      </c>
      <c r="I49" s="27">
        <f t="shared" si="4"/>
        <v>0</v>
      </c>
      <c r="J49" s="75">
        <f>Bilanca!K57</f>
        <v>45548</v>
      </c>
      <c r="K49" s="76">
        <f>Bilanca!L57</f>
        <v>27416</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
      <c r="A50" s="26" t="s">
        <v>2046</v>
      </c>
      <c r="B50" s="47" t="str">
        <f>IF(NT_D!Q1&lt;&gt;0,"DA","NE")</f>
        <v>NE</v>
      </c>
      <c r="C50" s="27"/>
      <c r="D50" s="27" t="s">
        <v>2272</v>
      </c>
      <c r="E50" s="27">
        <v>1</v>
      </c>
      <c r="F50" s="27">
        <f>Bilanca!I58</f>
        <v>49</v>
      </c>
      <c r="G50" s="27">
        <f>IF(Bilanca!J58=0,"",Bilanca!J58)</f>
      </c>
      <c r="H50" s="224">
        <f t="shared" si="3"/>
        <v>4221.84</v>
      </c>
      <c r="I50" s="77">
        <f t="shared" si="4"/>
        <v>0</v>
      </c>
      <c r="J50" s="75">
        <f>Bilanca!K58</f>
        <v>2872</v>
      </c>
      <c r="K50" s="76">
        <f>Bilanca!L58</f>
        <v>2872</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
      <c r="A59" s="26" t="s">
        <v>1245</v>
      </c>
      <c r="B59" s="224">
        <f>SUM(H2:H392)+SUM(Opci!P2:AK2)+SUM(AC2:AC101)</f>
        <v>2928796290.1499996</v>
      </c>
      <c r="C59" s="27"/>
      <c r="D59" s="27" t="s">
        <v>2272</v>
      </c>
      <c r="E59" s="27">
        <v>1</v>
      </c>
      <c r="F59" s="27">
        <f>Bilanca!I67</f>
        <v>58</v>
      </c>
      <c r="G59" s="27">
        <f>IF(Bilanca!J67=0,"",Bilanca!J67)</f>
      </c>
      <c r="H59" s="224">
        <f t="shared" si="3"/>
        <v>171376.08</v>
      </c>
      <c r="I59" s="27">
        <f t="shared" si="4"/>
        <v>0</v>
      </c>
      <c r="J59" s="75">
        <f>Bilanca!K67</f>
        <v>145572</v>
      </c>
      <c r="K59" s="76">
        <f>Bilanca!L67</f>
        <v>74952</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
      <c r="A60" s="26" t="s">
        <v>274</v>
      </c>
      <c r="B60" s="47">
        <f>IF(Opci!E9&lt;&gt;"",LOOKUP(Opci!E9,Opci!AB29:AB45,Opci!AD29:AD45),"")</f>
        <v>5</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
      <c r="A61" s="26" t="s">
        <v>1036</v>
      </c>
      <c r="B61" s="224">
        <f>SUM(AC2:AC101)</f>
        <v>0</v>
      </c>
      <c r="C61" s="27"/>
      <c r="D61" s="27" t="s">
        <v>2272</v>
      </c>
      <c r="E61" s="27">
        <v>1</v>
      </c>
      <c r="F61" s="27">
        <f>Bilanca!I69</f>
        <v>60</v>
      </c>
      <c r="G61" s="27">
        <f>IF(Bilanca!J69=0,"",Bilanca!J69)</f>
      </c>
      <c r="H61" s="224">
        <f>J61/100*F61+2*K61/100*F61</f>
        <v>88130518.2</v>
      </c>
      <c r="I61" s="27">
        <f>ABS(ROUND(J61,0)-J61)+ABS(ROUND(K61,0)-K61)</f>
        <v>0</v>
      </c>
      <c r="J61" s="75">
        <f>Bilanca!K69</f>
        <v>50136217</v>
      </c>
      <c r="K61" s="76">
        <f>Bilanca!L69</f>
        <v>48373990</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
      <c r="A63" s="26" t="s">
        <v>2690</v>
      </c>
      <c r="B63" s="47" t="str">
        <f>IF(ISNUMBER(VALUE(Opci!E43)),TEXT(INT(VALUE(Opci!E43)),"00000000000"),"")</f>
        <v>00000000000</v>
      </c>
      <c r="C63" s="27"/>
      <c r="D63" s="27" t="s">
        <v>2272</v>
      </c>
      <c r="E63" s="27">
        <v>1</v>
      </c>
      <c r="F63" s="27">
        <f>Bilanca!I72</f>
        <v>62</v>
      </c>
      <c r="G63" s="27">
        <f>IF(Bilanca!J72=0,"",Bilanca!J72)</f>
      </c>
      <c r="H63" s="224">
        <f>J63/100*F63+2*K63/100*F63</f>
        <v>11094054.94</v>
      </c>
      <c r="I63" s="27">
        <f>ABS(ROUND(J63,0)-J63)+ABS(ROUND(K63,0)-K63)</f>
        <v>0</v>
      </c>
      <c r="J63" s="75">
        <f>Bilanca!K72</f>
        <v>5958015</v>
      </c>
      <c r="K63" s="76">
        <f>Bilanca!L72</f>
        <v>5967811</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
      <c r="A64" s="26"/>
      <c r="B64" s="47"/>
      <c r="C64" s="27"/>
      <c r="D64" s="27" t="s">
        <v>2272</v>
      </c>
      <c r="E64" s="27">
        <v>1</v>
      </c>
      <c r="F64" s="27">
        <f>Bilanca!I73</f>
        <v>63</v>
      </c>
      <c r="G64" s="27">
        <f>IF(Bilanca!J73=0,"",Bilanca!J73)</f>
      </c>
      <c r="H64" s="224">
        <f>J64/100*F64+2*K64/100*F64</f>
        <v>9450000</v>
      </c>
      <c r="I64" s="27">
        <f>ABS(ROUND(J64,0)-J64)+ABS(ROUND(K64,0)-K64)</f>
        <v>0</v>
      </c>
      <c r="J64" s="75">
        <f>Bilanca!K73</f>
        <v>5000000</v>
      </c>
      <c r="K64" s="76">
        <f>Bilanca!L73</f>
        <v>5000000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
      <c r="A66" s="26"/>
      <c r="B66" s="47"/>
      <c r="C66" s="27"/>
      <c r="D66" s="27" t="s">
        <v>2272</v>
      </c>
      <c r="E66" s="27">
        <v>1</v>
      </c>
      <c r="F66" s="27">
        <f>Bilanca!I75</f>
        <v>65</v>
      </c>
      <c r="G66" s="27">
        <f>IF(Bilanca!J75=0,"",Bilanca!J75)</f>
      </c>
      <c r="H66" s="224">
        <f t="shared" si="5"/>
        <v>1863008.55</v>
      </c>
      <c r="I66" s="27">
        <f t="shared" si="6"/>
        <v>0</v>
      </c>
      <c r="J66" s="75">
        <f>Bilanca!K75</f>
        <v>950137</v>
      </c>
      <c r="K66" s="76">
        <f>Bilanca!L75</f>
        <v>958015</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
      <c r="A71" s="26"/>
      <c r="B71" s="47"/>
      <c r="C71" s="27"/>
      <c r="D71" s="27" t="s">
        <v>2272</v>
      </c>
      <c r="E71" s="27">
        <v>1</v>
      </c>
      <c r="F71" s="27">
        <f>Bilanca!I80</f>
        <v>70</v>
      </c>
      <c r="G71" s="27">
        <f>IF(Bilanca!J80=0,"",Bilanca!J80)</f>
      </c>
      <c r="H71" s="224">
        <f t="shared" si="5"/>
        <v>2006316.9</v>
      </c>
      <c r="I71" s="27">
        <f t="shared" si="6"/>
        <v>0</v>
      </c>
      <c r="J71" s="75">
        <f>Bilanca!K80</f>
        <v>950137</v>
      </c>
      <c r="K71" s="76">
        <f>Bilanca!L80</f>
        <v>958015</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
      <c r="A73" s="26"/>
      <c r="B73" s="47"/>
      <c r="C73" s="27"/>
      <c r="D73" s="27" t="s">
        <v>2272</v>
      </c>
      <c r="E73" s="27">
        <v>1</v>
      </c>
      <c r="F73" s="27">
        <f>Bilanca!I82</f>
        <v>72</v>
      </c>
      <c r="G73" s="27">
        <f>IF(Bilanca!J82=0,"",Bilanca!J82)</f>
      </c>
      <c r="H73" s="224">
        <f t="shared" si="5"/>
        <v>0</v>
      </c>
      <c r="I73" s="27">
        <f t="shared" si="6"/>
        <v>0</v>
      </c>
      <c r="J73" s="75">
        <f>Bilanca!K82</f>
        <v>0</v>
      </c>
      <c r="K73" s="76">
        <f>Bilanca!L82</f>
        <v>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
      <c r="A74" s="26"/>
      <c r="B74" s="47"/>
      <c r="C74" s="27"/>
      <c r="D74" s="27" t="s">
        <v>2272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
      <c r="A76" s="26"/>
      <c r="B76" s="47"/>
      <c r="C76" s="27"/>
      <c r="D76" s="27" t="s">
        <v>2272</v>
      </c>
      <c r="E76" s="27">
        <v>1</v>
      </c>
      <c r="F76" s="27">
        <f>Bilanca!I85</f>
        <v>75</v>
      </c>
      <c r="G76" s="27">
        <f>IF(Bilanca!J85=0,"",Bilanca!J85)</f>
      </c>
      <c r="H76" s="224">
        <f t="shared" si="5"/>
        <v>20602.5</v>
      </c>
      <c r="I76" s="27">
        <f t="shared" si="6"/>
        <v>0</v>
      </c>
      <c r="J76" s="75">
        <f>Bilanca!K85</f>
        <v>7878</v>
      </c>
      <c r="K76" s="76">
        <f>Bilanca!L85</f>
        <v>9796</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
      <c r="A77" s="26"/>
      <c r="B77" s="47"/>
      <c r="C77" s="27"/>
      <c r="D77" s="27" t="s">
        <v>2272</v>
      </c>
      <c r="E77" s="27">
        <v>1</v>
      </c>
      <c r="F77" s="27">
        <f>Bilanca!I86</f>
        <v>76</v>
      </c>
      <c r="G77" s="27">
        <f>IF(Bilanca!J86=0,"",Bilanca!J86)</f>
      </c>
      <c r="H77" s="224">
        <f t="shared" si="5"/>
        <v>20877.199999999997</v>
      </c>
      <c r="I77" s="27">
        <f t="shared" si="6"/>
        <v>0</v>
      </c>
      <c r="J77" s="75">
        <f>Bilanca!K86</f>
        <v>7878</v>
      </c>
      <c r="K77" s="76">
        <f>Bilanca!L86</f>
        <v>9796</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
      <c r="A94" s="26"/>
      <c r="B94" s="47"/>
      <c r="C94" s="27"/>
      <c r="D94" s="27" t="s">
        <v>2272</v>
      </c>
      <c r="E94" s="27">
        <v>1</v>
      </c>
      <c r="F94" s="27">
        <f>Bilanca!I103</f>
        <v>93</v>
      </c>
      <c r="G94" s="27">
        <f>IF(Bilanca!J103=0,"",Bilanca!J103)</f>
      </c>
      <c r="H94" s="224">
        <f t="shared" si="5"/>
        <v>16824464.46</v>
      </c>
      <c r="I94" s="27">
        <f t="shared" si="6"/>
        <v>0</v>
      </c>
      <c r="J94" s="75">
        <f>Bilanca!K103</f>
        <v>5992580</v>
      </c>
      <c r="K94" s="76">
        <f>Bilanca!L103</f>
        <v>6049121</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
      <c r="A96" s="26"/>
      <c r="B96" s="47"/>
      <c r="C96" s="27"/>
      <c r="D96" s="27" t="s">
        <v>2272</v>
      </c>
      <c r="E96" s="27">
        <v>1</v>
      </c>
      <c r="F96" s="27">
        <f>Bilanca!I105</f>
        <v>95</v>
      </c>
      <c r="G96" s="27">
        <f>IF(Bilanca!J105=0,"",Bilanca!J105)</f>
      </c>
      <c r="H96" s="224">
        <f t="shared" si="5"/>
        <v>1995000</v>
      </c>
      <c r="I96" s="27">
        <f t="shared" si="6"/>
        <v>0</v>
      </c>
      <c r="J96" s="75">
        <f>Bilanca!K105</f>
        <v>740000</v>
      </c>
      <c r="K96" s="76">
        <f>Bilanca!L105</f>
        <v>680000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
      <c r="A97" s="26"/>
      <c r="B97" s="47"/>
      <c r="C97" s="27"/>
      <c r="D97" s="27" t="s">
        <v>2272</v>
      </c>
      <c r="E97" s="27">
        <v>1</v>
      </c>
      <c r="F97" s="27">
        <f>Bilanca!I106</f>
        <v>96</v>
      </c>
      <c r="G97" s="27">
        <f>IF(Bilanca!J106=0,"",Bilanca!J106)</f>
      </c>
      <c r="H97" s="224">
        <f t="shared" si="5"/>
        <v>115104</v>
      </c>
      <c r="I97" s="27">
        <f t="shared" si="6"/>
        <v>0</v>
      </c>
      <c r="J97" s="75">
        <f>Bilanca!K106</f>
        <v>119900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
      <c r="A99" s="26"/>
      <c r="B99" s="47"/>
      <c r="C99" s="27"/>
      <c r="D99" s="27" t="s">
        <v>2272</v>
      </c>
      <c r="E99" s="27">
        <v>1</v>
      </c>
      <c r="F99" s="27">
        <f>Bilanca!I108</f>
        <v>98</v>
      </c>
      <c r="G99" s="27">
        <f>IF(Bilanca!J108=0,"",Bilanca!J108)</f>
      </c>
      <c r="H99" s="224">
        <f aca="true" t="shared" si="8" ref="H99:H107">J99/100*F99+2*K99/100*F99</f>
        <v>10822855.4</v>
      </c>
      <c r="I99" s="27">
        <f aca="true" t="shared" si="9" ref="I99:I107">ABS(ROUND(J99,0)-J99)+ABS(ROUND(K99,0)-K99)</f>
        <v>0</v>
      </c>
      <c r="J99" s="75">
        <f>Bilanca!K108</f>
        <v>3799714</v>
      </c>
      <c r="K99" s="76">
        <f>Bilanca!L108</f>
        <v>3622008</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
      <c r="A102" s="26"/>
      <c r="B102" s="47"/>
      <c r="C102" s="27"/>
      <c r="D102" s="27" t="s">
        <v>2272</v>
      </c>
      <c r="E102" s="27">
        <v>1</v>
      </c>
      <c r="F102" s="27">
        <f>Bilanca!I111</f>
        <v>101</v>
      </c>
      <c r="G102" s="27">
        <f>IF(Bilanca!J111=0,"",Bilanca!J111)</f>
      </c>
      <c r="H102" s="224">
        <f t="shared" si="8"/>
        <v>615921.23</v>
      </c>
      <c r="I102" s="27">
        <f t="shared" si="9"/>
        <v>0</v>
      </c>
      <c r="J102" s="75">
        <f>Bilanca!K111</f>
        <v>192889</v>
      </c>
      <c r="K102" s="76">
        <f>Bilanca!L111</f>
        <v>208467</v>
      </c>
      <c r="L102" s="75"/>
      <c r="M102" s="77"/>
      <c r="N102" s="77"/>
      <c r="O102" s="77"/>
      <c r="P102" s="77"/>
      <c r="Q102" s="77"/>
      <c r="R102" s="77"/>
      <c r="S102" s="77"/>
      <c r="T102" s="77"/>
      <c r="U102" s="77"/>
      <c r="V102" s="77"/>
      <c r="W102" s="77"/>
      <c r="X102" s="76"/>
      <c r="Y102" s="27"/>
      <c r="Z102" s="27"/>
      <c r="AA102" s="27"/>
      <c r="AB102" s="27"/>
      <c r="AC102" s="28"/>
    </row>
    <row r="103" spans="1:29" ht="12">
      <c r="A103" s="26"/>
      <c r="B103" s="47"/>
      <c r="C103" s="27"/>
      <c r="D103" s="27" t="s">
        <v>2272</v>
      </c>
      <c r="E103" s="27">
        <v>1</v>
      </c>
      <c r="F103" s="27">
        <f>Bilanca!I112</f>
        <v>102</v>
      </c>
      <c r="G103" s="27">
        <f>IF(Bilanca!J112=0,"",Bilanca!J112)</f>
      </c>
      <c r="H103" s="224">
        <f t="shared" si="8"/>
        <v>4296805.08</v>
      </c>
      <c r="I103" s="27">
        <f t="shared" si="9"/>
        <v>0</v>
      </c>
      <c r="J103" s="75">
        <f>Bilanca!K112</f>
        <v>1137826</v>
      </c>
      <c r="K103" s="76">
        <f>Bilanca!L112</f>
        <v>1537364</v>
      </c>
      <c r="L103" s="75"/>
      <c r="M103" s="77"/>
      <c r="N103" s="77"/>
      <c r="O103" s="77"/>
      <c r="P103" s="77"/>
      <c r="Q103" s="77"/>
      <c r="R103" s="77"/>
      <c r="S103" s="77"/>
      <c r="T103" s="77"/>
      <c r="U103" s="77"/>
      <c r="V103" s="77"/>
      <c r="W103" s="77"/>
      <c r="X103" s="76"/>
      <c r="Y103" s="27"/>
      <c r="Z103" s="27"/>
      <c r="AA103" s="27"/>
      <c r="AB103" s="27"/>
      <c r="AC103" s="28"/>
    </row>
    <row r="104" spans="1:29" ht="12">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
      <c r="A106" s="26"/>
      <c r="B106" s="47"/>
      <c r="C106" s="27"/>
      <c r="D106" s="27" t="s">
        <v>2272</v>
      </c>
      <c r="E106" s="27">
        <v>1</v>
      </c>
      <c r="F106" s="27">
        <f>Bilanca!I115</f>
        <v>105</v>
      </c>
      <c r="G106" s="27">
        <f>IF(Bilanca!J115=0,"",Bilanca!J115)</f>
      </c>
      <c r="H106" s="224">
        <f t="shared" si="8"/>
        <v>5055.75</v>
      </c>
      <c r="I106" s="27">
        <f t="shared" si="9"/>
        <v>0</v>
      </c>
      <c r="J106" s="75">
        <f>Bilanca!K115</f>
        <v>2251</v>
      </c>
      <c r="K106" s="76">
        <f>Bilanca!L115</f>
        <v>1282</v>
      </c>
      <c r="L106" s="75"/>
      <c r="M106" s="77"/>
      <c r="N106" s="77"/>
      <c r="O106" s="77"/>
      <c r="P106" s="77"/>
      <c r="Q106" s="77"/>
      <c r="R106" s="77"/>
      <c r="S106" s="77"/>
      <c r="T106" s="77"/>
      <c r="U106" s="77"/>
      <c r="V106" s="77"/>
      <c r="W106" s="77"/>
      <c r="X106" s="76"/>
      <c r="Y106" s="27"/>
      <c r="Z106" s="27"/>
      <c r="AA106" s="27"/>
      <c r="AB106" s="27"/>
      <c r="AC106" s="28"/>
    </row>
    <row r="107" spans="1:29" ht="12">
      <c r="A107" s="26"/>
      <c r="B107" s="47"/>
      <c r="C107" s="27"/>
      <c r="D107" s="27" t="s">
        <v>2272</v>
      </c>
      <c r="E107" s="27">
        <v>1</v>
      </c>
      <c r="F107" s="27">
        <f>Bilanca!I116</f>
        <v>106</v>
      </c>
      <c r="G107" s="27">
        <f>IF(Bilanca!J116=0,"",Bilanca!J116)</f>
      </c>
      <c r="H107" s="224">
        <f t="shared" si="8"/>
        <v>117553722.28</v>
      </c>
      <c r="I107" s="27">
        <f t="shared" si="9"/>
        <v>0</v>
      </c>
      <c r="J107" s="75">
        <f>Bilanca!K116</f>
        <v>38185622</v>
      </c>
      <c r="K107" s="76">
        <f>Bilanca!L116</f>
        <v>36357058</v>
      </c>
      <c r="L107" s="75"/>
      <c r="M107" s="77"/>
      <c r="N107" s="77"/>
      <c r="O107" s="77"/>
      <c r="P107" s="77"/>
      <c r="Q107" s="77"/>
      <c r="R107" s="77"/>
      <c r="S107" s="77"/>
      <c r="T107" s="77"/>
      <c r="U107" s="77"/>
      <c r="V107" s="77"/>
      <c r="W107" s="77"/>
      <c r="X107" s="76"/>
      <c r="Y107" s="27"/>
      <c r="Z107" s="27"/>
      <c r="AA107" s="27"/>
      <c r="AB107" s="27"/>
      <c r="AC107" s="28"/>
    </row>
    <row r="108" spans="1:29" ht="12">
      <c r="A108" s="26"/>
      <c r="B108" s="47"/>
      <c r="C108" s="27"/>
      <c r="D108" s="27" t="s">
        <v>2272</v>
      </c>
      <c r="E108" s="27">
        <v>1</v>
      </c>
      <c r="F108" s="27">
        <f>Bilanca!I117</f>
        <v>107</v>
      </c>
      <c r="G108" s="27">
        <f>IF(Bilanca!J117=0,"",Bilanca!J117)</f>
      </c>
      <c r="H108" s="224">
        <f aca="true" t="shared" si="10" ref="H108:H113">J108/100*F108+2*K108/100*F108</f>
        <v>157166090.79000002</v>
      </c>
      <c r="I108" s="27">
        <f aca="true" t="shared" si="11" ref="I108:I113">ABS(ROUND(J108,0)-J108)+ABS(ROUND(K108,0)-K108)</f>
        <v>0</v>
      </c>
      <c r="J108" s="75">
        <f>Bilanca!K117</f>
        <v>50136217</v>
      </c>
      <c r="K108" s="76">
        <f>Bilanca!L117</f>
        <v>48373990</v>
      </c>
      <c r="L108" s="75"/>
      <c r="M108" s="77"/>
      <c r="N108" s="77"/>
      <c r="O108" s="77"/>
      <c r="P108" s="77"/>
      <c r="Q108" s="77"/>
      <c r="R108" s="77"/>
      <c r="S108" s="77"/>
      <c r="T108" s="77"/>
      <c r="U108" s="77"/>
      <c r="V108" s="77"/>
      <c r="W108" s="77"/>
      <c r="X108" s="76"/>
      <c r="Y108" s="27"/>
      <c r="Z108" s="27"/>
      <c r="AA108" s="27"/>
      <c r="AB108" s="27"/>
      <c r="AC108" s="28"/>
    </row>
    <row r="109" spans="1:29" ht="12">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
      <c r="A112" s="26"/>
      <c r="B112" s="47"/>
      <c r="C112" s="27"/>
      <c r="D112" s="27" t="s">
        <v>182</v>
      </c>
      <c r="E112" s="27">
        <v>2</v>
      </c>
      <c r="F112" s="27">
        <f>RDG!I9</f>
        <v>111</v>
      </c>
      <c r="G112" s="27">
        <f>IF(RDG!J9=0,"",RDG!J9)</f>
      </c>
      <c r="H112" s="224">
        <f t="shared" si="10"/>
        <v>28796998.620000005</v>
      </c>
      <c r="I112" s="27">
        <f t="shared" si="11"/>
        <v>0</v>
      </c>
      <c r="J112" s="75">
        <f>RDG!K9</f>
        <v>8408778</v>
      </c>
      <c r="K112" s="76">
        <f>RDG!L9</f>
        <v>8767232</v>
      </c>
      <c r="L112" s="75"/>
      <c r="M112" s="77"/>
      <c r="N112" s="77"/>
      <c r="O112" s="77"/>
      <c r="P112" s="77"/>
      <c r="Q112" s="77"/>
      <c r="R112" s="77"/>
      <c r="S112" s="77"/>
      <c r="T112" s="77"/>
      <c r="U112" s="77"/>
      <c r="V112" s="77"/>
      <c r="W112" s="77"/>
      <c r="X112" s="76"/>
      <c r="Y112" s="27"/>
      <c r="Z112" s="27"/>
      <c r="AA112" s="27"/>
      <c r="AB112" s="27"/>
      <c r="AC112" s="28"/>
    </row>
    <row r="113" spans="1:29" ht="12">
      <c r="A113" s="26"/>
      <c r="B113" s="47"/>
      <c r="C113" s="27"/>
      <c r="D113" s="27" t="s">
        <v>182</v>
      </c>
      <c r="E113" s="27">
        <v>2</v>
      </c>
      <c r="F113" s="27">
        <f>RDG!I10</f>
        <v>112</v>
      </c>
      <c r="G113" s="27">
        <f>IF(RDG!J10=0,"",RDG!J10)</f>
      </c>
      <c r="H113" s="224">
        <f t="shared" si="10"/>
        <v>21305264.96</v>
      </c>
      <c r="I113" s="27">
        <f t="shared" si="11"/>
        <v>0</v>
      </c>
      <c r="J113" s="75">
        <f>RDG!K10</f>
        <v>6198978</v>
      </c>
      <c r="K113" s="76">
        <f>RDG!L10</f>
        <v>6411790</v>
      </c>
      <c r="L113" s="75"/>
      <c r="M113" s="77"/>
      <c r="N113" s="77"/>
      <c r="O113" s="77"/>
      <c r="P113" s="77"/>
      <c r="Q113" s="77"/>
      <c r="R113" s="77"/>
      <c r="S113" s="77"/>
      <c r="T113" s="77"/>
      <c r="U113" s="77"/>
      <c r="V113" s="77"/>
      <c r="W113" s="77"/>
      <c r="X113" s="76"/>
      <c r="Y113" s="27"/>
      <c r="Z113" s="27"/>
      <c r="AA113" s="27"/>
      <c r="AB113" s="27"/>
      <c r="AC113" s="28"/>
    </row>
    <row r="114" spans="1:29" ht="12">
      <c r="A114" s="26"/>
      <c r="B114" s="47"/>
      <c r="C114" s="27"/>
      <c r="D114" s="27" t="s">
        <v>182</v>
      </c>
      <c r="E114" s="27">
        <v>2</v>
      </c>
      <c r="F114" s="27">
        <f>RDG!I11</f>
        <v>113</v>
      </c>
      <c r="G114" s="27">
        <f>IF(RDG!J11=0,"",RDG!J11)</f>
      </c>
      <c r="H114" s="224">
        <f aca="true" t="shared" si="12" ref="H114:H158">J114/100*F114+2*K114/100*F114</f>
        <v>7820372.92</v>
      </c>
      <c r="I114" s="27">
        <f aca="true" t="shared" si="13" ref="I114:I158">ABS(ROUND(J114,0)-J114)+ABS(ROUND(K114,0)-K114)</f>
        <v>0</v>
      </c>
      <c r="J114" s="75">
        <f>RDG!K11</f>
        <v>2209800</v>
      </c>
      <c r="K114" s="76">
        <f>RDG!L11</f>
        <v>2355442</v>
      </c>
      <c r="L114" s="75"/>
      <c r="M114" s="77"/>
      <c r="N114" s="77"/>
      <c r="O114" s="77"/>
      <c r="P114" s="77"/>
      <c r="Q114" s="77"/>
      <c r="R114" s="77"/>
      <c r="S114" s="77"/>
      <c r="T114" s="77"/>
      <c r="U114" s="77"/>
      <c r="V114" s="77"/>
      <c r="W114" s="77"/>
      <c r="X114" s="76"/>
      <c r="Y114" s="27"/>
      <c r="Z114" s="27"/>
      <c r="AA114" s="27"/>
      <c r="AB114" s="27"/>
      <c r="AC114" s="28"/>
    </row>
    <row r="115" spans="1:29" ht="12">
      <c r="A115" s="26"/>
      <c r="B115" s="47"/>
      <c r="C115" s="27"/>
      <c r="D115" s="27" t="s">
        <v>182</v>
      </c>
      <c r="E115" s="27">
        <v>2</v>
      </c>
      <c r="F115" s="27">
        <f>RDG!I12</f>
        <v>114</v>
      </c>
      <c r="G115" s="27">
        <f>IF(RDG!J12=0,"",RDG!J12)</f>
      </c>
      <c r="H115" s="224">
        <f t="shared" si="12"/>
        <v>29368781.46</v>
      </c>
      <c r="I115" s="27">
        <f t="shared" si="13"/>
        <v>0</v>
      </c>
      <c r="J115" s="75">
        <f>RDG!K12</f>
        <v>8380707</v>
      </c>
      <c r="K115" s="76">
        <f>RDG!L12</f>
        <v>8690691</v>
      </c>
      <c r="L115" s="75"/>
      <c r="M115" s="77"/>
      <c r="N115" s="77"/>
      <c r="O115" s="77"/>
      <c r="P115" s="77"/>
      <c r="Q115" s="77"/>
      <c r="R115" s="77"/>
      <c r="S115" s="77"/>
      <c r="T115" s="77"/>
      <c r="U115" s="77"/>
      <c r="V115" s="77"/>
      <c r="W115" s="77"/>
      <c r="X115" s="76"/>
      <c r="Y115" s="27"/>
      <c r="Z115" s="27"/>
      <c r="AA115" s="27"/>
      <c r="AB115" s="27"/>
      <c r="AC115" s="28"/>
    </row>
    <row r="116" spans="1:29" ht="12">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
      <c r="A117" s="26"/>
      <c r="B117" s="47"/>
      <c r="C117" s="27"/>
      <c r="D117" s="27" t="s">
        <v>182</v>
      </c>
      <c r="E117" s="27">
        <v>2</v>
      </c>
      <c r="F117" s="27">
        <f>RDG!I14</f>
        <v>116</v>
      </c>
      <c r="G117" s="27">
        <f>IF(RDG!J14=0,"",RDG!J14)</f>
      </c>
      <c r="H117" s="224">
        <f t="shared" si="12"/>
        <v>8268792.039999999</v>
      </c>
      <c r="I117" s="27">
        <f t="shared" si="13"/>
        <v>0</v>
      </c>
      <c r="J117" s="75">
        <f>RDG!K14</f>
        <v>2513585</v>
      </c>
      <c r="K117" s="76">
        <f>RDG!L14</f>
        <v>2307342</v>
      </c>
      <c r="L117" s="75"/>
      <c r="M117" s="77"/>
      <c r="N117" s="77"/>
      <c r="O117" s="77"/>
      <c r="P117" s="77"/>
      <c r="Q117" s="77"/>
      <c r="R117" s="77"/>
      <c r="S117" s="77"/>
      <c r="T117" s="77"/>
      <c r="U117" s="77"/>
      <c r="V117" s="77"/>
      <c r="W117" s="77"/>
      <c r="X117" s="76"/>
      <c r="Y117" s="27"/>
      <c r="Z117" s="27"/>
      <c r="AA117" s="27"/>
      <c r="AB117" s="27"/>
      <c r="AC117" s="28"/>
    </row>
    <row r="118" spans="1:29" ht="12">
      <c r="A118" s="26"/>
      <c r="B118" s="47"/>
      <c r="C118" s="27"/>
      <c r="D118" s="27" t="s">
        <v>182</v>
      </c>
      <c r="E118" s="27">
        <v>2</v>
      </c>
      <c r="F118" s="27">
        <f>RDG!I15</f>
        <v>117</v>
      </c>
      <c r="G118" s="27">
        <f>IF(RDG!J15=0,"",RDG!J15)</f>
      </c>
      <c r="H118" s="224">
        <f t="shared" si="12"/>
        <v>6394883.039999999</v>
      </c>
      <c r="I118" s="27">
        <f t="shared" si="13"/>
        <v>0</v>
      </c>
      <c r="J118" s="75">
        <f>RDG!K15</f>
        <v>1932906</v>
      </c>
      <c r="K118" s="76">
        <f>RDG!L15</f>
        <v>1766403</v>
      </c>
      <c r="L118" s="75"/>
      <c r="M118" s="77"/>
      <c r="N118" s="77"/>
      <c r="O118" s="77"/>
      <c r="P118" s="77"/>
      <c r="Q118" s="77"/>
      <c r="R118" s="77"/>
      <c r="S118" s="77"/>
      <c r="T118" s="77"/>
      <c r="U118" s="77"/>
      <c r="V118" s="77"/>
      <c r="W118" s="77"/>
      <c r="X118" s="76"/>
      <c r="Y118" s="27"/>
      <c r="Z118" s="27"/>
      <c r="AA118" s="27"/>
      <c r="AB118" s="27"/>
      <c r="AC118" s="28"/>
    </row>
    <row r="119" spans="1:29" ht="12">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
      <c r="A120" s="26"/>
      <c r="B120" s="47"/>
      <c r="C120" s="27"/>
      <c r="D120" s="27" t="s">
        <v>182</v>
      </c>
      <c r="E120" s="27">
        <v>2</v>
      </c>
      <c r="F120" s="27">
        <f>RDG!I17</f>
        <v>119</v>
      </c>
      <c r="G120" s="27">
        <f>IF(RDG!J17=0,"",RDG!J17)</f>
      </c>
      <c r="H120" s="224">
        <f t="shared" si="12"/>
        <v>1978442.83</v>
      </c>
      <c r="I120" s="27">
        <f t="shared" si="13"/>
        <v>0</v>
      </c>
      <c r="J120" s="75">
        <f>RDG!K17</f>
        <v>580679</v>
      </c>
      <c r="K120" s="76">
        <f>RDG!L17</f>
        <v>540939</v>
      </c>
      <c r="L120" s="75"/>
      <c r="M120" s="77"/>
      <c r="N120" s="77"/>
      <c r="O120" s="77"/>
      <c r="P120" s="77"/>
      <c r="Q120" s="77"/>
      <c r="R120" s="77"/>
      <c r="S120" s="77"/>
      <c r="T120" s="77"/>
      <c r="U120" s="77"/>
      <c r="V120" s="77"/>
      <c r="W120" s="77"/>
      <c r="X120" s="76"/>
      <c r="Y120" s="27"/>
      <c r="Z120" s="27"/>
      <c r="AA120" s="27"/>
      <c r="AB120" s="27"/>
      <c r="AC120" s="28"/>
    </row>
    <row r="121" spans="1:29" ht="12">
      <c r="A121" s="26"/>
      <c r="B121" s="47"/>
      <c r="C121" s="27"/>
      <c r="D121" s="27" t="s">
        <v>182</v>
      </c>
      <c r="E121" s="27">
        <v>2</v>
      </c>
      <c r="F121" s="27">
        <f>RDG!I18</f>
        <v>120</v>
      </c>
      <c r="G121" s="27">
        <f>IF(RDG!J18=0,"",RDG!J18)</f>
      </c>
      <c r="H121" s="224">
        <f t="shared" si="12"/>
        <v>13203645.6</v>
      </c>
      <c r="I121" s="27">
        <f t="shared" si="13"/>
        <v>0</v>
      </c>
      <c r="J121" s="75">
        <f>RDG!K18</f>
        <v>3477628</v>
      </c>
      <c r="K121" s="76">
        <f>RDG!L18</f>
        <v>3762705</v>
      </c>
      <c r="L121" s="75"/>
      <c r="M121" s="77"/>
      <c r="N121" s="77"/>
      <c r="O121" s="77"/>
      <c r="P121" s="77"/>
      <c r="Q121" s="77"/>
      <c r="R121" s="77"/>
      <c r="S121" s="77"/>
      <c r="T121" s="77"/>
      <c r="U121" s="77"/>
      <c r="V121" s="77"/>
      <c r="W121" s="77"/>
      <c r="X121" s="76"/>
      <c r="Y121" s="27"/>
      <c r="Z121" s="27"/>
      <c r="AA121" s="27"/>
      <c r="AB121" s="27"/>
      <c r="AC121" s="28"/>
    </row>
    <row r="122" spans="1:29" ht="12">
      <c r="A122" s="26"/>
      <c r="B122" s="47"/>
      <c r="C122" s="27"/>
      <c r="D122" s="27" t="s">
        <v>182</v>
      </c>
      <c r="E122" s="27">
        <v>2</v>
      </c>
      <c r="F122" s="27">
        <f>RDG!I19</f>
        <v>121</v>
      </c>
      <c r="G122" s="27">
        <f>IF(RDG!J19=0,"",RDG!J19)</f>
      </c>
      <c r="H122" s="224">
        <f t="shared" si="12"/>
        <v>8649511.969999999</v>
      </c>
      <c r="I122" s="27">
        <f t="shared" si="13"/>
        <v>0</v>
      </c>
      <c r="J122" s="75">
        <f>RDG!K19</f>
        <v>2241237</v>
      </c>
      <c r="K122" s="76">
        <f>RDG!L19</f>
        <v>2453560</v>
      </c>
      <c r="L122" s="75"/>
      <c r="M122" s="77"/>
      <c r="N122" s="77"/>
      <c r="O122" s="77"/>
      <c r="P122" s="77"/>
      <c r="Q122" s="77"/>
      <c r="R122" s="77"/>
      <c r="S122" s="77"/>
      <c r="T122" s="77"/>
      <c r="U122" s="77"/>
      <c r="V122" s="77"/>
      <c r="W122" s="77"/>
      <c r="X122" s="76"/>
      <c r="Y122" s="27"/>
      <c r="Z122" s="27"/>
      <c r="AA122" s="27"/>
      <c r="AB122" s="27"/>
      <c r="AC122" s="28"/>
    </row>
    <row r="123" spans="1:29" ht="12">
      <c r="A123" s="26"/>
      <c r="B123" s="47"/>
      <c r="C123" s="27"/>
      <c r="D123" s="27" t="s">
        <v>182</v>
      </c>
      <c r="E123" s="27">
        <v>2</v>
      </c>
      <c r="F123" s="27">
        <f>RDG!I20</f>
        <v>122</v>
      </c>
      <c r="G123" s="27">
        <f>IF(RDG!J20=0,"",RDG!J20)</f>
      </c>
      <c r="H123" s="224">
        <f t="shared" si="12"/>
        <v>2747250.9000000004</v>
      </c>
      <c r="I123" s="27">
        <f t="shared" si="13"/>
        <v>0</v>
      </c>
      <c r="J123" s="75">
        <f>RDG!K20</f>
        <v>738201</v>
      </c>
      <c r="K123" s="76">
        <f>RDG!L20</f>
        <v>756822</v>
      </c>
      <c r="L123" s="75"/>
      <c r="M123" s="77"/>
      <c r="N123" s="77"/>
      <c r="O123" s="77"/>
      <c r="P123" s="77"/>
      <c r="Q123" s="77"/>
      <c r="R123" s="77"/>
      <c r="S123" s="77"/>
      <c r="T123" s="77"/>
      <c r="U123" s="77"/>
      <c r="V123" s="77"/>
      <c r="W123" s="77"/>
      <c r="X123" s="76"/>
      <c r="Y123" s="27"/>
      <c r="Z123" s="27"/>
      <c r="AA123" s="27"/>
      <c r="AB123" s="27"/>
      <c r="AC123" s="28"/>
    </row>
    <row r="124" spans="1:29" ht="12">
      <c r="A124" s="26"/>
      <c r="B124" s="47"/>
      <c r="C124" s="27"/>
      <c r="D124" s="27" t="s">
        <v>182</v>
      </c>
      <c r="E124" s="27">
        <v>2</v>
      </c>
      <c r="F124" s="27">
        <f>RDG!I21</f>
        <v>123</v>
      </c>
      <c r="G124" s="27">
        <f>IF(RDG!J21=0,"",RDG!J21)</f>
      </c>
      <c r="H124" s="224">
        <f t="shared" si="12"/>
        <v>1971488.2799999998</v>
      </c>
      <c r="I124" s="27">
        <f t="shared" si="13"/>
        <v>0</v>
      </c>
      <c r="J124" s="75">
        <f>RDG!K21</f>
        <v>498190</v>
      </c>
      <c r="K124" s="76">
        <f>RDG!L21</f>
        <v>552323</v>
      </c>
      <c r="L124" s="75"/>
      <c r="M124" s="77"/>
      <c r="N124" s="77"/>
      <c r="O124" s="77"/>
      <c r="P124" s="77"/>
      <c r="Q124" s="77"/>
      <c r="R124" s="77"/>
      <c r="S124" s="77"/>
      <c r="T124" s="77"/>
      <c r="U124" s="77"/>
      <c r="V124" s="77"/>
      <c r="W124" s="77"/>
      <c r="X124" s="76"/>
      <c r="Y124" s="27"/>
      <c r="Z124" s="27"/>
      <c r="AA124" s="27"/>
      <c r="AB124" s="27"/>
      <c r="AC124" s="28"/>
    </row>
    <row r="125" spans="1:29" ht="12">
      <c r="A125" s="26"/>
      <c r="B125" s="47"/>
      <c r="C125" s="27"/>
      <c r="D125" s="27" t="s">
        <v>182</v>
      </c>
      <c r="E125" s="27">
        <v>2</v>
      </c>
      <c r="F125" s="27">
        <f>RDG!I22</f>
        <v>124</v>
      </c>
      <c r="G125" s="27">
        <f>IF(RDG!J22=0,"",RDG!J22)</f>
      </c>
      <c r="H125" s="224">
        <f t="shared" si="12"/>
        <v>5904400.12</v>
      </c>
      <c r="I125" s="27">
        <f t="shared" si="13"/>
        <v>0</v>
      </c>
      <c r="J125" s="75">
        <f>RDG!K22</f>
        <v>1428777</v>
      </c>
      <c r="K125" s="76">
        <f>RDG!L22</f>
        <v>1666418</v>
      </c>
      <c r="L125" s="75"/>
      <c r="M125" s="77"/>
      <c r="N125" s="77"/>
      <c r="O125" s="77"/>
      <c r="P125" s="77"/>
      <c r="Q125" s="77"/>
      <c r="R125" s="77"/>
      <c r="S125" s="77"/>
      <c r="T125" s="77"/>
      <c r="U125" s="77"/>
      <c r="V125" s="77"/>
      <c r="W125" s="77"/>
      <c r="X125" s="76"/>
      <c r="Y125" s="27"/>
      <c r="Z125" s="27"/>
      <c r="AA125" s="27"/>
      <c r="AB125" s="27"/>
      <c r="AC125" s="28"/>
    </row>
    <row r="126" spans="1:29" ht="12">
      <c r="A126" s="26"/>
      <c r="B126" s="47"/>
      <c r="C126" s="27"/>
      <c r="D126" s="27" t="s">
        <v>182</v>
      </c>
      <c r="E126" s="27">
        <v>2</v>
      </c>
      <c r="F126" s="27">
        <f>RDG!I23</f>
        <v>125</v>
      </c>
      <c r="G126" s="27">
        <f>IF(RDG!J23=0,"",RDG!J23)</f>
      </c>
      <c r="H126" s="224">
        <f t="shared" si="12"/>
        <v>1787201.25</v>
      </c>
      <c r="I126" s="27">
        <f t="shared" si="13"/>
        <v>0</v>
      </c>
      <c r="J126" s="75">
        <f>RDG!K23</f>
        <v>445763</v>
      </c>
      <c r="K126" s="76">
        <f>RDG!L23</f>
        <v>491999</v>
      </c>
      <c r="L126" s="75"/>
      <c r="M126" s="77"/>
      <c r="N126" s="77"/>
      <c r="O126" s="77"/>
      <c r="P126" s="77"/>
      <c r="Q126" s="77"/>
      <c r="R126" s="77"/>
      <c r="S126" s="77"/>
      <c r="T126" s="77"/>
      <c r="U126" s="77"/>
      <c r="V126" s="77"/>
      <c r="W126" s="77"/>
      <c r="X126" s="76"/>
      <c r="Y126" s="27"/>
      <c r="Z126" s="27"/>
      <c r="AA126" s="27"/>
      <c r="AB126" s="27"/>
      <c r="AC126" s="28"/>
    </row>
    <row r="127" spans="1:29" ht="12">
      <c r="A127" s="26"/>
      <c r="B127" s="47"/>
      <c r="C127" s="27"/>
      <c r="D127" s="27" t="s">
        <v>182</v>
      </c>
      <c r="E127" s="27">
        <v>2</v>
      </c>
      <c r="F127" s="27">
        <f>RDG!I24</f>
        <v>126</v>
      </c>
      <c r="G127" s="27">
        <f>IF(RDG!J24=0,"",RDG!J24)</f>
      </c>
      <c r="H127" s="224">
        <f t="shared" si="12"/>
        <v>866625.48</v>
      </c>
      <c r="I127" s="27">
        <f t="shared" si="13"/>
        <v>0</v>
      </c>
      <c r="J127" s="75">
        <f>RDG!K24</f>
        <v>232022</v>
      </c>
      <c r="K127" s="76">
        <f>RDG!L24</f>
        <v>227888</v>
      </c>
      <c r="L127" s="75"/>
      <c r="M127" s="77"/>
      <c r="N127" s="77"/>
      <c r="O127" s="77"/>
      <c r="P127" s="77"/>
      <c r="Q127" s="77"/>
      <c r="R127" s="77"/>
      <c r="S127" s="77"/>
      <c r="T127" s="77"/>
      <c r="U127" s="77"/>
      <c r="V127" s="77"/>
      <c r="W127" s="77"/>
      <c r="X127" s="76"/>
      <c r="Y127" s="27"/>
      <c r="Z127" s="27"/>
      <c r="AA127" s="27"/>
      <c r="AB127" s="27"/>
      <c r="AC127" s="28"/>
    </row>
    <row r="128" spans="1:29" ht="12">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
      <c r="A129" s="26"/>
      <c r="B129" s="47"/>
      <c r="C129" s="27"/>
      <c r="D129" s="27" t="s">
        <v>182</v>
      </c>
      <c r="E129" s="27">
        <v>2</v>
      </c>
      <c r="F129" s="27">
        <f>RDG!I26</f>
        <v>128</v>
      </c>
      <c r="G129" s="27">
        <f>IF(RDG!J26=0,"",RDG!J26)</f>
      </c>
      <c r="H129" s="224">
        <f t="shared" si="12"/>
        <v>880381.44</v>
      </c>
      <c r="I129" s="27">
        <f t="shared" si="13"/>
        <v>0</v>
      </c>
      <c r="J129" s="75">
        <f>RDG!K26</f>
        <v>232022</v>
      </c>
      <c r="K129" s="76">
        <f>RDG!L26</f>
        <v>227888</v>
      </c>
      <c r="L129" s="75"/>
      <c r="M129" s="77"/>
      <c r="N129" s="77"/>
      <c r="O129" s="77"/>
      <c r="P129" s="77"/>
      <c r="Q129" s="77"/>
      <c r="R129" s="77"/>
      <c r="S129" s="77"/>
      <c r="T129" s="77"/>
      <c r="U129" s="77"/>
      <c r="V129" s="77"/>
      <c r="W129" s="77"/>
      <c r="X129" s="76"/>
      <c r="Y129" s="27"/>
      <c r="Z129" s="27"/>
      <c r="AA129" s="27"/>
      <c r="AB129" s="27"/>
      <c r="AC129" s="28"/>
    </row>
    <row r="130" spans="1:29" ht="12">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
      <c r="A131" s="26"/>
      <c r="B131" s="47"/>
      <c r="C131" s="27"/>
      <c r="D131" s="27" t="s">
        <v>182</v>
      </c>
      <c r="E131" s="27">
        <v>2</v>
      </c>
      <c r="F131" s="27">
        <f>RDG!I28</f>
        <v>130</v>
      </c>
      <c r="G131" s="27">
        <f>IF(RDG!J28=0,"",RDG!J28)</f>
      </c>
      <c r="H131" s="224">
        <f t="shared" si="12"/>
        <v>977093</v>
      </c>
      <c r="I131" s="27">
        <f t="shared" si="13"/>
        <v>0</v>
      </c>
      <c r="J131" s="75">
        <f>RDG!K28</f>
        <v>282932</v>
      </c>
      <c r="K131" s="76">
        <f>RDG!L28</f>
        <v>234339</v>
      </c>
      <c r="L131" s="75"/>
      <c r="M131" s="77"/>
      <c r="N131" s="77"/>
      <c r="O131" s="77"/>
      <c r="P131" s="77"/>
      <c r="Q131" s="77"/>
      <c r="R131" s="77"/>
      <c r="S131" s="77"/>
      <c r="T131" s="77"/>
      <c r="U131" s="77"/>
      <c r="V131" s="77"/>
      <c r="W131" s="77"/>
      <c r="X131" s="76"/>
      <c r="Y131" s="27"/>
      <c r="Z131" s="27"/>
      <c r="AA131" s="27"/>
      <c r="AB131" s="27"/>
      <c r="AC131" s="28"/>
    </row>
    <row r="132" spans="1:29" ht="12">
      <c r="A132" s="26"/>
      <c r="B132" s="47"/>
      <c r="C132" s="27"/>
      <c r="D132" s="27" t="s">
        <v>182</v>
      </c>
      <c r="E132" s="27">
        <v>2</v>
      </c>
      <c r="F132" s="27">
        <f>RDG!I29</f>
        <v>131</v>
      </c>
      <c r="G132" s="27">
        <f>IF(RDG!J29=0,"",RDG!J29)</f>
      </c>
      <c r="H132" s="224">
        <f t="shared" si="12"/>
        <v>163998.9</v>
      </c>
      <c r="I132" s="27">
        <f t="shared" si="13"/>
        <v>0</v>
      </c>
      <c r="J132" s="75">
        <f>RDG!K29</f>
        <v>59804</v>
      </c>
      <c r="K132" s="76">
        <f>RDG!L29</f>
        <v>32693</v>
      </c>
      <c r="L132" s="75"/>
      <c r="M132" s="77"/>
      <c r="N132" s="77"/>
      <c r="O132" s="77"/>
      <c r="P132" s="77"/>
      <c r="Q132" s="77"/>
      <c r="R132" s="77"/>
      <c r="S132" s="77"/>
      <c r="T132" s="77"/>
      <c r="U132" s="77"/>
      <c r="V132" s="77"/>
      <c r="W132" s="77"/>
      <c r="X132" s="76"/>
      <c r="Y132" s="27"/>
      <c r="Z132" s="27"/>
      <c r="AA132" s="27"/>
      <c r="AB132" s="27"/>
      <c r="AC132" s="28"/>
    </row>
    <row r="133" spans="1:29" ht="12">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
      <c r="A134" s="26"/>
      <c r="B134" s="47"/>
      <c r="C134" s="27"/>
      <c r="D134" s="27" t="s">
        <v>182</v>
      </c>
      <c r="E134" s="27">
        <v>2</v>
      </c>
      <c r="F134" s="27">
        <f>RDG!I31</f>
        <v>133</v>
      </c>
      <c r="G134" s="27">
        <f>IF(RDG!J31=0,"",RDG!J31)</f>
      </c>
      <c r="H134" s="224">
        <f t="shared" si="12"/>
        <v>125958.98000000001</v>
      </c>
      <c r="I134" s="27">
        <f t="shared" si="13"/>
        <v>0</v>
      </c>
      <c r="J134" s="75">
        <f>RDG!K31</f>
        <v>29320</v>
      </c>
      <c r="K134" s="76">
        <f>RDG!L31</f>
        <v>32693</v>
      </c>
      <c r="L134" s="75"/>
      <c r="M134" s="77"/>
      <c r="N134" s="77"/>
      <c r="O134" s="77"/>
      <c r="P134" s="77"/>
      <c r="Q134" s="77"/>
      <c r="R134" s="77"/>
      <c r="S134" s="77"/>
      <c r="T134" s="77"/>
      <c r="U134" s="77"/>
      <c r="V134" s="77"/>
      <c r="W134" s="77"/>
      <c r="X134" s="76"/>
      <c r="Y134" s="27"/>
      <c r="Z134" s="27"/>
      <c r="AA134" s="27"/>
      <c r="AB134" s="27"/>
      <c r="AC134" s="28"/>
    </row>
    <row r="135" spans="1:29" ht="12">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
      <c r="A137" s="26"/>
      <c r="B137" s="47"/>
      <c r="C137" s="27"/>
      <c r="D137" s="27" t="s">
        <v>182</v>
      </c>
      <c r="E137" s="27">
        <v>2</v>
      </c>
      <c r="F137" s="27">
        <f>RDG!I34</f>
        <v>136</v>
      </c>
      <c r="G137" s="27">
        <f>IF(RDG!J34=0,"",RDG!J34)</f>
      </c>
      <c r="H137" s="224">
        <f t="shared" si="12"/>
        <v>41458.24</v>
      </c>
      <c r="I137" s="27">
        <f t="shared" si="13"/>
        <v>0</v>
      </c>
      <c r="J137" s="75">
        <f>RDG!K34</f>
        <v>30484</v>
      </c>
      <c r="K137" s="76">
        <f>RDG!L34</f>
        <v>0</v>
      </c>
      <c r="L137" s="75"/>
      <c r="M137" s="77"/>
      <c r="N137" s="77"/>
      <c r="O137" s="77"/>
      <c r="P137" s="77"/>
      <c r="Q137" s="77"/>
      <c r="R137" s="77"/>
      <c r="S137" s="77"/>
      <c r="T137" s="77"/>
      <c r="U137" s="77"/>
      <c r="V137" s="77"/>
      <c r="W137" s="77"/>
      <c r="X137" s="76"/>
      <c r="Y137" s="27"/>
      <c r="Z137" s="27"/>
      <c r="AA137" s="27"/>
      <c r="AB137" s="27"/>
      <c r="AC137" s="28"/>
    </row>
    <row r="138" spans="1:29" ht="12">
      <c r="A138" s="26"/>
      <c r="B138" s="47"/>
      <c r="C138" s="27"/>
      <c r="D138" s="27" t="s">
        <v>182</v>
      </c>
      <c r="E138" s="27">
        <v>2</v>
      </c>
      <c r="F138" s="27">
        <f>RDG!I35</f>
        <v>137</v>
      </c>
      <c r="G138" s="27">
        <f>IF(RDG!J35=0,"",RDG!J35)</f>
      </c>
      <c r="H138" s="224">
        <f t="shared" si="12"/>
        <v>311114.67</v>
      </c>
      <c r="I138" s="27">
        <f t="shared" si="13"/>
        <v>0</v>
      </c>
      <c r="J138" s="75">
        <f>RDG!K35</f>
        <v>61383</v>
      </c>
      <c r="K138" s="76">
        <f>RDG!L35</f>
        <v>82854</v>
      </c>
      <c r="L138" s="75"/>
      <c r="M138" s="77"/>
      <c r="N138" s="77"/>
      <c r="O138" s="77"/>
      <c r="P138" s="77"/>
      <c r="Q138" s="77"/>
      <c r="R138" s="77"/>
      <c r="S138" s="77"/>
      <c r="T138" s="77"/>
      <c r="U138" s="77"/>
      <c r="V138" s="77"/>
      <c r="W138" s="77"/>
      <c r="X138" s="76"/>
      <c r="Y138" s="27"/>
      <c r="Z138" s="27"/>
      <c r="AA138" s="27"/>
      <c r="AB138" s="27"/>
      <c r="AC138" s="28"/>
    </row>
    <row r="139" spans="1:29" ht="12">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
      <c r="A140" s="26"/>
      <c r="B140" s="47"/>
      <c r="C140" s="27"/>
      <c r="D140" s="27" t="s">
        <v>182</v>
      </c>
      <c r="E140" s="27">
        <v>2</v>
      </c>
      <c r="F140" s="27">
        <f>RDG!I37</f>
        <v>139</v>
      </c>
      <c r="G140" s="27">
        <f>IF(RDG!J37=0,"",RDG!J37)</f>
      </c>
      <c r="H140" s="224">
        <f t="shared" si="12"/>
        <v>315656.49</v>
      </c>
      <c r="I140" s="27">
        <f t="shared" si="13"/>
        <v>0</v>
      </c>
      <c r="J140" s="75">
        <f>RDG!K37</f>
        <v>61383</v>
      </c>
      <c r="K140" s="76">
        <f>RDG!L37</f>
        <v>82854</v>
      </c>
      <c r="L140" s="75"/>
      <c r="M140" s="77"/>
      <c r="N140" s="77"/>
      <c r="O140" s="77"/>
      <c r="P140" s="77"/>
      <c r="Q140" s="77"/>
      <c r="R140" s="77"/>
      <c r="S140" s="77"/>
      <c r="T140" s="77"/>
      <c r="U140" s="77"/>
      <c r="V140" s="77"/>
      <c r="W140" s="77"/>
      <c r="X140" s="76"/>
      <c r="Y140" s="27"/>
      <c r="Z140" s="27"/>
      <c r="AA140" s="27"/>
      <c r="AB140" s="27"/>
      <c r="AC140" s="28"/>
    </row>
    <row r="141" spans="1:29" ht="12">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
      <c r="A147" s="26"/>
      <c r="B147" s="47"/>
      <c r="C147" s="27"/>
      <c r="D147" s="27" t="s">
        <v>182</v>
      </c>
      <c r="E147" s="27">
        <v>2</v>
      </c>
      <c r="F147" s="27">
        <f>RDG!I44</f>
        <v>146</v>
      </c>
      <c r="G147" s="27">
        <f>IF(RDG!J44=0,"",RDG!J44)</f>
      </c>
      <c r="H147" s="224">
        <f t="shared" si="12"/>
        <v>38059910.72</v>
      </c>
      <c r="I147" s="27">
        <f t="shared" si="13"/>
        <v>0</v>
      </c>
      <c r="J147" s="75">
        <f>RDG!K44</f>
        <v>8468582</v>
      </c>
      <c r="K147" s="76">
        <f>RDG!L44</f>
        <v>8799925</v>
      </c>
      <c r="L147" s="75"/>
      <c r="M147" s="77"/>
      <c r="N147" s="77"/>
      <c r="O147" s="77"/>
      <c r="P147" s="77"/>
      <c r="Q147" s="77"/>
      <c r="R147" s="77"/>
      <c r="S147" s="77"/>
      <c r="T147" s="77"/>
      <c r="U147" s="77"/>
      <c r="V147" s="77"/>
      <c r="W147" s="77"/>
      <c r="X147" s="76"/>
      <c r="Y147" s="27"/>
      <c r="Z147" s="27"/>
      <c r="AA147" s="27"/>
      <c r="AB147" s="27"/>
      <c r="AC147" s="28"/>
    </row>
    <row r="148" spans="1:29" ht="12">
      <c r="A148" s="26"/>
      <c r="B148" s="47"/>
      <c r="C148" s="27"/>
      <c r="D148" s="27" t="s">
        <v>182</v>
      </c>
      <c r="E148" s="27">
        <v>2</v>
      </c>
      <c r="F148" s="27">
        <f>RDG!I45</f>
        <v>147</v>
      </c>
      <c r="G148" s="27">
        <f>IF(RDG!J45=0,"",RDG!J45)</f>
      </c>
      <c r="H148" s="224">
        <f t="shared" si="12"/>
        <v>38204094.6</v>
      </c>
      <c r="I148" s="27">
        <f t="shared" si="13"/>
        <v>0</v>
      </c>
      <c r="J148" s="75">
        <f>RDG!K45</f>
        <v>8442090</v>
      </c>
      <c r="K148" s="76">
        <f>RDG!L45</f>
        <v>8773545</v>
      </c>
      <c r="L148" s="75"/>
      <c r="M148" s="77"/>
      <c r="N148" s="77"/>
      <c r="O148" s="77"/>
      <c r="P148" s="77"/>
      <c r="Q148" s="77"/>
      <c r="R148" s="77"/>
      <c r="S148" s="77"/>
      <c r="T148" s="77"/>
      <c r="U148" s="77"/>
      <c r="V148" s="77"/>
      <c r="W148" s="77"/>
      <c r="X148" s="76"/>
      <c r="Y148" s="27"/>
      <c r="Z148" s="27"/>
      <c r="AA148" s="27"/>
      <c r="AB148" s="27"/>
      <c r="AC148" s="28"/>
    </row>
    <row r="149" spans="1:29" ht="12">
      <c r="A149" s="26"/>
      <c r="B149" s="47"/>
      <c r="C149" s="27"/>
      <c r="D149" s="27" t="s">
        <v>182</v>
      </c>
      <c r="E149" s="27">
        <v>2</v>
      </c>
      <c r="F149" s="27">
        <f>RDG!I46</f>
        <v>148</v>
      </c>
      <c r="G149" s="27">
        <f>IF(RDG!J46=0,"",RDG!J46)</f>
      </c>
      <c r="H149" s="224">
        <f t="shared" si="12"/>
        <v>117292.96</v>
      </c>
      <c r="I149" s="27">
        <f t="shared" si="13"/>
        <v>0</v>
      </c>
      <c r="J149" s="75">
        <f>RDG!K46</f>
        <v>26492</v>
      </c>
      <c r="K149" s="76">
        <f>RDG!L46</f>
        <v>26380</v>
      </c>
      <c r="L149" s="75"/>
      <c r="M149" s="77"/>
      <c r="N149" s="77"/>
      <c r="O149" s="77"/>
      <c r="P149" s="77"/>
      <c r="Q149" s="77"/>
      <c r="R149" s="77"/>
      <c r="S149" s="77"/>
      <c r="T149" s="77"/>
      <c r="U149" s="77"/>
      <c r="V149" s="77"/>
      <c r="W149" s="77"/>
      <c r="X149" s="76"/>
      <c r="Y149" s="27"/>
      <c r="Z149" s="27"/>
      <c r="AA149" s="27"/>
      <c r="AB149" s="27"/>
      <c r="AC149" s="28"/>
    </row>
    <row r="150" spans="1:29" ht="12">
      <c r="A150" s="26"/>
      <c r="B150" s="47"/>
      <c r="C150" s="27"/>
      <c r="D150" s="27" t="s">
        <v>182</v>
      </c>
      <c r="E150" s="27">
        <v>2</v>
      </c>
      <c r="F150" s="27">
        <f>RDG!I47</f>
        <v>149</v>
      </c>
      <c r="G150" s="27">
        <f>IF(RDG!J47=0,"",RDG!J47)</f>
      </c>
      <c r="H150" s="224">
        <f t="shared" si="12"/>
        <v>118085.48000000001</v>
      </c>
      <c r="I150" s="27">
        <f t="shared" si="13"/>
        <v>0</v>
      </c>
      <c r="J150" s="75">
        <f>RDG!K47</f>
        <v>26492</v>
      </c>
      <c r="K150" s="76">
        <f>RDG!L47</f>
        <v>26380</v>
      </c>
      <c r="L150" s="75"/>
      <c r="M150" s="77"/>
      <c r="N150" s="77"/>
      <c r="O150" s="77"/>
      <c r="P150" s="77"/>
      <c r="Q150" s="77"/>
      <c r="R150" s="77"/>
      <c r="S150" s="77"/>
      <c r="T150" s="77"/>
      <c r="U150" s="77"/>
      <c r="V150" s="77"/>
      <c r="W150" s="77"/>
      <c r="X150" s="76"/>
      <c r="Y150" s="27"/>
      <c r="Z150" s="27"/>
      <c r="AA150" s="27"/>
      <c r="AB150" s="27"/>
      <c r="AC150" s="28"/>
    </row>
    <row r="151" spans="1:29" ht="12">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
      <c r="A152" s="26"/>
      <c r="B152" s="47"/>
      <c r="C152" s="27"/>
      <c r="D152" s="27" t="s">
        <v>182</v>
      </c>
      <c r="E152" s="27">
        <v>2</v>
      </c>
      <c r="F152" s="27">
        <f>RDG!I49</f>
        <v>151</v>
      </c>
      <c r="G152" s="27">
        <f>IF(RDG!J49=0,"",RDG!J49)</f>
      </c>
      <c r="H152" s="224">
        <f t="shared" si="12"/>
        <v>78190.82</v>
      </c>
      <c r="I152" s="27">
        <f t="shared" si="13"/>
        <v>0</v>
      </c>
      <c r="J152" s="75">
        <f>RDG!K49</f>
        <v>18614</v>
      </c>
      <c r="K152" s="76">
        <f>RDG!L49</f>
        <v>16584</v>
      </c>
      <c r="L152" s="75"/>
      <c r="M152" s="77"/>
      <c r="N152" s="77"/>
      <c r="O152" s="77"/>
      <c r="P152" s="77"/>
      <c r="Q152" s="77"/>
      <c r="R152" s="77"/>
      <c r="S152" s="77"/>
      <c r="T152" s="77"/>
      <c r="U152" s="77"/>
      <c r="V152" s="77"/>
      <c r="W152" s="77"/>
      <c r="X152" s="76"/>
      <c r="Y152" s="27"/>
      <c r="Z152" s="27"/>
      <c r="AA152" s="27"/>
      <c r="AB152" s="27"/>
      <c r="AC152" s="28"/>
    </row>
    <row r="153" spans="1:29" ht="12">
      <c r="A153" s="26"/>
      <c r="B153" s="47"/>
      <c r="C153" s="27"/>
      <c r="D153" s="27" t="s">
        <v>182</v>
      </c>
      <c r="E153" s="27">
        <v>2</v>
      </c>
      <c r="F153" s="27">
        <f>RDG!I50</f>
        <v>152</v>
      </c>
      <c r="G153" s="27">
        <f>IF(RDG!J50=0,"",RDG!J50)</f>
      </c>
      <c r="H153" s="224">
        <f t="shared" si="12"/>
        <v>41754.399999999994</v>
      </c>
      <c r="I153" s="27">
        <f t="shared" si="13"/>
        <v>0</v>
      </c>
      <c r="J153" s="75">
        <f>RDG!K50</f>
        <v>7878</v>
      </c>
      <c r="K153" s="76">
        <f>RDG!L50</f>
        <v>9796</v>
      </c>
      <c r="L153" s="75"/>
      <c r="M153" s="77"/>
      <c r="N153" s="77"/>
      <c r="O153" s="77"/>
      <c r="P153" s="77"/>
      <c r="Q153" s="77"/>
      <c r="R153" s="77"/>
      <c r="S153" s="77"/>
      <c r="T153" s="77"/>
      <c r="U153" s="77"/>
      <c r="V153" s="77"/>
      <c r="W153" s="77"/>
      <c r="X153" s="76"/>
      <c r="Y153" s="27"/>
      <c r="Z153" s="27"/>
      <c r="AA153" s="27"/>
      <c r="AB153" s="27"/>
      <c r="AC153" s="28"/>
    </row>
    <row r="154" spans="1:29" ht="12">
      <c r="A154" s="26"/>
      <c r="B154" s="47"/>
      <c r="C154" s="27"/>
      <c r="D154" s="27" t="s">
        <v>182</v>
      </c>
      <c r="E154" s="27">
        <v>2</v>
      </c>
      <c r="F154" s="27">
        <f>RDG!I51</f>
        <v>153</v>
      </c>
      <c r="G154" s="27">
        <f>IF(RDG!J51=0,"",RDG!J51)</f>
      </c>
      <c r="H154" s="224">
        <f t="shared" si="12"/>
        <v>42029.1</v>
      </c>
      <c r="I154" s="27">
        <f t="shared" si="13"/>
        <v>0</v>
      </c>
      <c r="J154" s="75">
        <f>RDG!K51</f>
        <v>7878</v>
      </c>
      <c r="K154" s="76">
        <f>RDG!L51</f>
        <v>9796</v>
      </c>
      <c r="L154" s="75"/>
      <c r="M154" s="77"/>
      <c r="N154" s="77"/>
      <c r="O154" s="77"/>
      <c r="P154" s="77"/>
      <c r="Q154" s="77"/>
      <c r="R154" s="77"/>
      <c r="S154" s="77"/>
      <c r="T154" s="77"/>
      <c r="U154" s="77"/>
      <c r="V154" s="77"/>
      <c r="W154" s="77"/>
      <c r="X154" s="76"/>
      <c r="Y154" s="27"/>
      <c r="Z154" s="27"/>
      <c r="AA154" s="27"/>
      <c r="AB154" s="27"/>
      <c r="AC154" s="28"/>
    </row>
    <row r="155" spans="1:29" ht="12">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
      <c r="A173" s="26"/>
      <c r="B173" s="47"/>
      <c r="C173" s="27"/>
      <c r="D173" s="27" t="s">
        <v>2273</v>
      </c>
      <c r="E173" s="27">
        <v>3</v>
      </c>
      <c r="F173" s="27">
        <f>PodDop!J11</f>
        <v>172</v>
      </c>
      <c r="G173" s="27"/>
      <c r="H173" s="224">
        <f>J173/100*F173+2*K173/100*F173</f>
        <v>1197197.4</v>
      </c>
      <c r="I173" s="27">
        <f>ABS(ROUND(J173,0)-J173)+ABS(ROUND(K173,0)-K173)</f>
        <v>0</v>
      </c>
      <c r="J173" s="75">
        <f>PodDop!K11</f>
        <v>232015</v>
      </c>
      <c r="K173" s="76">
        <f>PodDop!L11</f>
        <v>232015</v>
      </c>
      <c r="L173" s="75"/>
      <c r="M173" s="77"/>
      <c r="N173" s="77"/>
      <c r="O173" s="77"/>
      <c r="P173" s="77"/>
      <c r="Q173" s="77"/>
      <c r="R173" s="77"/>
      <c r="S173" s="77"/>
      <c r="T173" s="77"/>
      <c r="U173" s="77"/>
      <c r="V173" s="77"/>
      <c r="W173" s="77"/>
      <c r="X173" s="76"/>
      <c r="Y173" s="27"/>
      <c r="Z173" s="27"/>
      <c r="AA173" s="27"/>
      <c r="AB173" s="27"/>
      <c r="AC173" s="28"/>
    </row>
    <row r="174" spans="1:29" ht="12">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
      <c r="A178" s="26"/>
      <c r="B178" s="47"/>
      <c r="C178" s="27"/>
      <c r="D178" s="27" t="s">
        <v>2273</v>
      </c>
      <c r="E178" s="27">
        <v>3</v>
      </c>
      <c r="F178" s="27">
        <f>PodDop!J16</f>
        <v>177</v>
      </c>
      <c r="G178" s="27"/>
      <c r="H178" s="224">
        <f t="shared" si="16"/>
        <v>1678905.1800000002</v>
      </c>
      <c r="I178" s="27">
        <f t="shared" si="17"/>
        <v>0</v>
      </c>
      <c r="J178" s="75">
        <f>PodDop!K16</f>
        <v>316178</v>
      </c>
      <c r="K178" s="76">
        <f>PodDop!L16</f>
        <v>316178</v>
      </c>
      <c r="L178" s="75"/>
      <c r="M178" s="77"/>
      <c r="N178" s="77"/>
      <c r="O178" s="77"/>
      <c r="P178" s="77"/>
      <c r="Q178" s="77"/>
      <c r="R178" s="77"/>
      <c r="S178" s="77"/>
      <c r="T178" s="77"/>
      <c r="U178" s="77"/>
      <c r="V178" s="77"/>
      <c r="W178" s="77"/>
      <c r="X178" s="76"/>
      <c r="Y178" s="27"/>
      <c r="Z178" s="27"/>
      <c r="AA178" s="27"/>
      <c r="AB178" s="27"/>
      <c r="AC178" s="28"/>
    </row>
    <row r="179" spans="1:29" ht="12">
      <c r="A179" s="26"/>
      <c r="B179" s="47"/>
      <c r="C179" s="27"/>
      <c r="D179" s="27" t="s">
        <v>2273</v>
      </c>
      <c r="E179" s="27">
        <v>3</v>
      </c>
      <c r="F179" s="27">
        <f>PodDop!J17</f>
        <v>178</v>
      </c>
      <c r="G179" s="27"/>
      <c r="H179" s="224">
        <f t="shared" si="16"/>
        <v>244259488.95999998</v>
      </c>
      <c r="I179" s="27">
        <f t="shared" si="17"/>
        <v>0</v>
      </c>
      <c r="J179" s="75">
        <f>PodDop!K17</f>
        <v>41222848</v>
      </c>
      <c r="K179" s="76">
        <f>PodDop!L17</f>
        <v>48000792</v>
      </c>
      <c r="L179" s="75"/>
      <c r="M179" s="77"/>
      <c r="N179" s="77"/>
      <c r="O179" s="77"/>
      <c r="P179" s="77"/>
      <c r="Q179" s="77"/>
      <c r="R179" s="77"/>
      <c r="S179" s="77"/>
      <c r="T179" s="77"/>
      <c r="U179" s="77"/>
      <c r="V179" s="77"/>
      <c r="W179" s="77"/>
      <c r="X179" s="76"/>
      <c r="Y179" s="27"/>
      <c r="Z179" s="27"/>
      <c r="AA179" s="27"/>
      <c r="AB179" s="27"/>
      <c r="AC179" s="28"/>
    </row>
    <row r="180" spans="1:29" ht="12">
      <c r="A180" s="26"/>
      <c r="B180" s="47"/>
      <c r="C180" s="27"/>
      <c r="D180" s="27" t="s">
        <v>2273</v>
      </c>
      <c r="E180" s="27">
        <v>3</v>
      </c>
      <c r="F180" s="27">
        <f>PodDop!J18</f>
        <v>179</v>
      </c>
      <c r="G180" s="27"/>
      <c r="H180" s="224">
        <f t="shared" si="16"/>
        <v>33775694.37</v>
      </c>
      <c r="I180" s="27">
        <f t="shared" si="17"/>
        <v>0</v>
      </c>
      <c r="J180" s="75">
        <f>PodDop!K18</f>
        <v>1846751</v>
      </c>
      <c r="K180" s="76">
        <f>PodDop!L18</f>
        <v>8511176</v>
      </c>
      <c r="L180" s="75"/>
      <c r="M180" s="77"/>
      <c r="N180" s="77"/>
      <c r="O180" s="77"/>
      <c r="P180" s="77"/>
      <c r="Q180" s="77"/>
      <c r="R180" s="77"/>
      <c r="S180" s="77"/>
      <c r="T180" s="77"/>
      <c r="U180" s="77"/>
      <c r="V180" s="77"/>
      <c r="W180" s="77"/>
      <c r="X180" s="76"/>
      <c r="Y180" s="27"/>
      <c r="Z180" s="27"/>
      <c r="AA180" s="27"/>
      <c r="AB180" s="27"/>
      <c r="AC180" s="28"/>
    </row>
    <row r="181" spans="1:29" ht="12">
      <c r="A181" s="26"/>
      <c r="B181" s="47"/>
      <c r="C181" s="27"/>
      <c r="D181" s="27" t="s">
        <v>2273</v>
      </c>
      <c r="E181" s="27">
        <v>3</v>
      </c>
      <c r="F181" s="27">
        <f>PodDop!J19</f>
        <v>180</v>
      </c>
      <c r="G181" s="27"/>
      <c r="H181" s="224">
        <f t="shared" si="16"/>
        <v>13346688.6</v>
      </c>
      <c r="I181" s="27">
        <f t="shared" si="17"/>
        <v>0</v>
      </c>
      <c r="J181" s="75">
        <f>PodDop!K19</f>
        <v>2383437</v>
      </c>
      <c r="K181" s="76">
        <f>PodDop!L19</f>
        <v>2515695</v>
      </c>
      <c r="L181" s="75"/>
      <c r="M181" s="77"/>
      <c r="N181" s="77"/>
      <c r="O181" s="77"/>
      <c r="P181" s="77"/>
      <c r="Q181" s="77"/>
      <c r="R181" s="77"/>
      <c r="S181" s="77"/>
      <c r="T181" s="77"/>
      <c r="U181" s="77"/>
      <c r="V181" s="77"/>
      <c r="W181" s="77"/>
      <c r="X181" s="76"/>
      <c r="Y181" s="27"/>
      <c r="Z181" s="27"/>
      <c r="AA181" s="27"/>
      <c r="AB181" s="27"/>
      <c r="AC181" s="28"/>
    </row>
    <row r="182" spans="1:29" ht="12">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
      <c r="A184" s="26"/>
      <c r="B184" s="47"/>
      <c r="C184" s="27"/>
      <c r="D184" s="27" t="s">
        <v>2273</v>
      </c>
      <c r="E184" s="27">
        <v>3</v>
      </c>
      <c r="F184" s="27">
        <f>PodDop!J22</f>
        <v>183</v>
      </c>
      <c r="G184" s="27"/>
      <c r="H184" s="224">
        <f t="shared" si="16"/>
        <v>109863819.41999999</v>
      </c>
      <c r="I184" s="27">
        <f t="shared" si="17"/>
        <v>0</v>
      </c>
      <c r="J184" s="75">
        <f>PodDop!K22</f>
        <v>28679886</v>
      </c>
      <c r="K184" s="76">
        <f>PodDop!L22</f>
        <v>15677494</v>
      </c>
      <c r="L184" s="75"/>
      <c r="M184" s="77"/>
      <c r="N184" s="77"/>
      <c r="O184" s="77"/>
      <c r="P184" s="77"/>
      <c r="Q184" s="77"/>
      <c r="R184" s="77"/>
      <c r="S184" s="77"/>
      <c r="T184" s="77"/>
      <c r="U184" s="77"/>
      <c r="V184" s="77"/>
      <c r="W184" s="77"/>
      <c r="X184" s="76"/>
      <c r="Y184" s="27"/>
      <c r="Z184" s="27"/>
      <c r="AA184" s="27"/>
      <c r="AB184" s="27"/>
      <c r="AC184" s="28"/>
    </row>
    <row r="185" spans="1:29" ht="12">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
      <c r="A188" s="26"/>
      <c r="B188" s="47"/>
      <c r="C188" s="27"/>
      <c r="D188" s="27" t="s">
        <v>2273</v>
      </c>
      <c r="E188" s="27">
        <v>3</v>
      </c>
      <c r="F188" s="27">
        <f>PodDop!J26</f>
        <v>187</v>
      </c>
      <c r="G188" s="27"/>
      <c r="H188" s="224">
        <f t="shared" si="16"/>
        <v>421101214.05</v>
      </c>
      <c r="I188" s="27">
        <f t="shared" si="17"/>
        <v>0</v>
      </c>
      <c r="J188" s="75">
        <f>PodDop!K26</f>
        <v>74681115</v>
      </c>
      <c r="K188" s="76">
        <f>PodDop!L26</f>
        <v>75253350</v>
      </c>
      <c r="L188" s="75"/>
      <c r="M188" s="77"/>
      <c r="N188" s="77"/>
      <c r="O188" s="77"/>
      <c r="P188" s="77"/>
      <c r="Q188" s="77"/>
      <c r="R188" s="77"/>
      <c r="S188" s="77"/>
      <c r="T188" s="77"/>
      <c r="U188" s="77"/>
      <c r="V188" s="77"/>
      <c r="W188" s="77"/>
      <c r="X188" s="76"/>
      <c r="Y188" s="27"/>
      <c r="Z188" s="27"/>
      <c r="AA188" s="27"/>
      <c r="AB188" s="27"/>
      <c r="AC188" s="28"/>
    </row>
    <row r="189" spans="1:29" ht="12">
      <c r="A189" s="26"/>
      <c r="B189" s="47"/>
      <c r="C189" s="27"/>
      <c r="D189" s="27" t="s">
        <v>2273</v>
      </c>
      <c r="E189" s="27">
        <v>3</v>
      </c>
      <c r="F189" s="27">
        <f>PodDop!J27</f>
        <v>188</v>
      </c>
      <c r="G189" s="27"/>
      <c r="H189" s="224">
        <f t="shared" si="16"/>
        <v>1308564.6</v>
      </c>
      <c r="I189" s="27">
        <f t="shared" si="17"/>
        <v>0</v>
      </c>
      <c r="J189" s="75">
        <f>PodDop!K27</f>
        <v>232015</v>
      </c>
      <c r="K189" s="76">
        <f>PodDop!L27</f>
        <v>232015</v>
      </c>
      <c r="L189" s="75"/>
      <c r="M189" s="77"/>
      <c r="N189" s="77"/>
      <c r="O189" s="77"/>
      <c r="P189" s="77"/>
      <c r="Q189" s="77"/>
      <c r="R189" s="77"/>
      <c r="S189" s="77"/>
      <c r="T189" s="77"/>
      <c r="U189" s="77"/>
      <c r="V189" s="77"/>
      <c r="W189" s="77"/>
      <c r="X189" s="76"/>
      <c r="Y189" s="27"/>
      <c r="Z189" s="27"/>
      <c r="AA189" s="27"/>
      <c r="AB189" s="27"/>
      <c r="AC189" s="28"/>
    </row>
    <row r="190" spans="1:29" ht="12">
      <c r="A190" s="26"/>
      <c r="B190" s="47"/>
      <c r="C190" s="27"/>
      <c r="D190" s="27" t="s">
        <v>2273</v>
      </c>
      <c r="E190" s="27">
        <v>3</v>
      </c>
      <c r="F190" s="27">
        <f>PodDop!J28</f>
        <v>189</v>
      </c>
      <c r="G190" s="27"/>
      <c r="H190" s="224">
        <f t="shared" si="16"/>
        <v>483333.48</v>
      </c>
      <c r="I190" s="27">
        <f t="shared" si="17"/>
        <v>0</v>
      </c>
      <c r="J190" s="75">
        <f>PodDop!K28</f>
        <v>123580</v>
      </c>
      <c r="K190" s="76">
        <f>PodDop!L28</f>
        <v>66076</v>
      </c>
      <c r="L190" s="75"/>
      <c r="M190" s="77"/>
      <c r="N190" s="77"/>
      <c r="O190" s="77"/>
      <c r="P190" s="77"/>
      <c r="Q190" s="77"/>
      <c r="R190" s="77"/>
      <c r="S190" s="77"/>
      <c r="T190" s="77"/>
      <c r="U190" s="77"/>
      <c r="V190" s="77"/>
      <c r="W190" s="77"/>
      <c r="X190" s="76"/>
      <c r="Y190" s="27"/>
      <c r="Z190" s="27"/>
      <c r="AA190" s="27"/>
      <c r="AB190" s="27"/>
      <c r="AC190" s="28"/>
    </row>
    <row r="191" spans="1:29" ht="12">
      <c r="A191" s="26"/>
      <c r="B191" s="47"/>
      <c r="C191" s="27"/>
      <c r="D191" s="27" t="s">
        <v>2273</v>
      </c>
      <c r="E191" s="27">
        <v>3</v>
      </c>
      <c r="F191" s="27">
        <f>PodDop!J29</f>
        <v>190</v>
      </c>
      <c r="G191" s="27"/>
      <c r="H191" s="224">
        <f t="shared" si="16"/>
        <v>5603937.899999999</v>
      </c>
      <c r="I191" s="27">
        <f t="shared" si="17"/>
        <v>0</v>
      </c>
      <c r="J191" s="75">
        <f>PodDop!K29</f>
        <v>983147</v>
      </c>
      <c r="K191" s="76">
        <f>PodDop!L29</f>
        <v>983147</v>
      </c>
      <c r="L191" s="75"/>
      <c r="M191" s="77"/>
      <c r="N191" s="77"/>
      <c r="O191" s="77"/>
      <c r="P191" s="77"/>
      <c r="Q191" s="77"/>
      <c r="R191" s="77"/>
      <c r="S191" s="77"/>
      <c r="T191" s="77"/>
      <c r="U191" s="77"/>
      <c r="V191" s="77"/>
      <c r="W191" s="77"/>
      <c r="X191" s="76"/>
      <c r="Y191" s="27"/>
      <c r="Z191" s="27"/>
      <c r="AA191" s="27"/>
      <c r="AB191" s="27"/>
      <c r="AC191" s="28"/>
    </row>
    <row r="192" spans="1:29" ht="12">
      <c r="A192" s="26"/>
      <c r="B192" s="47"/>
      <c r="C192" s="27"/>
      <c r="D192" s="27" t="s">
        <v>2273</v>
      </c>
      <c r="E192" s="27">
        <v>3</v>
      </c>
      <c r="F192" s="27">
        <f>PodDop!J30</f>
        <v>191</v>
      </c>
      <c r="G192" s="27"/>
      <c r="H192" s="224">
        <f t="shared" si="16"/>
        <v>3384607.8600000003</v>
      </c>
      <c r="I192" s="27">
        <f t="shared" si="17"/>
        <v>0</v>
      </c>
      <c r="J192" s="75">
        <f>PodDop!K30</f>
        <v>606610</v>
      </c>
      <c r="K192" s="76">
        <f>PodDop!L30</f>
        <v>582718</v>
      </c>
      <c r="L192" s="75"/>
      <c r="M192" s="77"/>
      <c r="N192" s="77"/>
      <c r="O192" s="77"/>
      <c r="P192" s="77"/>
      <c r="Q192" s="77"/>
      <c r="R192" s="77"/>
      <c r="S192" s="77"/>
      <c r="T192" s="77"/>
      <c r="U192" s="77"/>
      <c r="V192" s="77"/>
      <c r="W192" s="77"/>
      <c r="X192" s="76"/>
      <c r="Y192" s="27"/>
      <c r="Z192" s="27"/>
      <c r="AA192" s="27"/>
      <c r="AB192" s="27"/>
      <c r="AC192" s="28"/>
    </row>
    <row r="193" spans="1:29" ht="12">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
      <c r="A195" s="26"/>
      <c r="B195" s="47"/>
      <c r="C195" s="27"/>
      <c r="D195" s="27" t="s">
        <v>2273</v>
      </c>
      <c r="E195" s="27">
        <v>3</v>
      </c>
      <c r="F195" s="27">
        <f>PodDop!J33</f>
        <v>194</v>
      </c>
      <c r="G195" s="27"/>
      <c r="H195" s="224">
        <f t="shared" si="16"/>
        <v>260493478.66</v>
      </c>
      <c r="I195" s="27">
        <f t="shared" si="17"/>
        <v>0</v>
      </c>
      <c r="J195" s="75">
        <f>PodDop!K33</f>
        <v>40239701</v>
      </c>
      <c r="K195" s="76">
        <f>PodDop!L33</f>
        <v>47017644</v>
      </c>
      <c r="L195" s="75"/>
      <c r="M195" s="77"/>
      <c r="N195" s="77"/>
      <c r="O195" s="77"/>
      <c r="P195" s="77"/>
      <c r="Q195" s="77"/>
      <c r="R195" s="77"/>
      <c r="S195" s="77"/>
      <c r="T195" s="77"/>
      <c r="U195" s="77"/>
      <c r="V195" s="77"/>
      <c r="W195" s="77"/>
      <c r="X195" s="76"/>
      <c r="Y195" s="27"/>
      <c r="Z195" s="27"/>
      <c r="AA195" s="27"/>
      <c r="AB195" s="27"/>
      <c r="AC195" s="28"/>
    </row>
    <row r="196" spans="1:29" ht="12">
      <c r="A196" s="26"/>
      <c r="B196" s="47"/>
      <c r="C196" s="27"/>
      <c r="D196" s="27" t="s">
        <v>2273</v>
      </c>
      <c r="E196" s="27">
        <v>3</v>
      </c>
      <c r="F196" s="27">
        <f>PodDop!J34</f>
        <v>195</v>
      </c>
      <c r="G196" s="27"/>
      <c r="H196" s="224">
        <f t="shared" si="16"/>
        <v>89817274.94999999</v>
      </c>
      <c r="I196" s="27">
        <f t="shared" si="17"/>
        <v>0</v>
      </c>
      <c r="J196" s="75">
        <f>PodDop!K34</f>
        <v>11481393</v>
      </c>
      <c r="K196" s="76">
        <f>PodDop!L34</f>
        <v>17289374</v>
      </c>
      <c r="L196" s="75"/>
      <c r="M196" s="77"/>
      <c r="N196" s="77"/>
      <c r="O196" s="77"/>
      <c r="P196" s="77"/>
      <c r="Q196" s="77"/>
      <c r="R196" s="77"/>
      <c r="S196" s="77"/>
      <c r="T196" s="77"/>
      <c r="U196" s="77"/>
      <c r="V196" s="77"/>
      <c r="W196" s="77"/>
      <c r="X196" s="76"/>
      <c r="Y196" s="27"/>
      <c r="Z196" s="27"/>
      <c r="AA196" s="27"/>
      <c r="AB196" s="27"/>
      <c r="AC196" s="28"/>
    </row>
    <row r="197" spans="1:29" ht="12">
      <c r="A197" s="26"/>
      <c r="B197" s="47"/>
      <c r="C197" s="27"/>
      <c r="D197" s="27" t="s">
        <v>2273</v>
      </c>
      <c r="E197" s="27">
        <v>3</v>
      </c>
      <c r="F197" s="27">
        <f>PodDop!J35</f>
        <v>196</v>
      </c>
      <c r="G197" s="27"/>
      <c r="H197" s="224">
        <f t="shared" si="16"/>
        <v>12764280.48</v>
      </c>
      <c r="I197" s="27">
        <f t="shared" si="17"/>
        <v>0</v>
      </c>
      <c r="J197" s="75">
        <f>PodDop!K35</f>
        <v>2170796</v>
      </c>
      <c r="K197" s="76">
        <f>PodDop!L35</f>
        <v>2170796</v>
      </c>
      <c r="L197" s="75"/>
      <c r="M197" s="77"/>
      <c r="N197" s="77"/>
      <c r="O197" s="77"/>
      <c r="P197" s="77"/>
      <c r="Q197" s="77"/>
      <c r="R197" s="77"/>
      <c r="S197" s="77"/>
      <c r="T197" s="77"/>
      <c r="U197" s="77"/>
      <c r="V197" s="77"/>
      <c r="W197" s="77"/>
      <c r="X197" s="76"/>
      <c r="Y197" s="27"/>
      <c r="Z197" s="27"/>
      <c r="AA197" s="27"/>
      <c r="AB197" s="27"/>
      <c r="AC197" s="28"/>
    </row>
    <row r="198" spans="1:29" ht="12">
      <c r="A198" s="26"/>
      <c r="B198" s="47"/>
      <c r="C198" s="27"/>
      <c r="D198" s="27" t="s">
        <v>2273</v>
      </c>
      <c r="E198" s="27">
        <v>3</v>
      </c>
      <c r="F198" s="27">
        <f>PodDop!J36</f>
        <v>197</v>
      </c>
      <c r="G198" s="27"/>
      <c r="H198" s="224">
        <f t="shared" si="16"/>
        <v>3063174.67</v>
      </c>
      <c r="I198" s="27">
        <f t="shared" si="17"/>
        <v>0</v>
      </c>
      <c r="J198" s="75">
        <f>PodDop!K36</f>
        <v>789133</v>
      </c>
      <c r="K198" s="76">
        <f>PodDop!L36</f>
        <v>382889</v>
      </c>
      <c r="L198" s="75"/>
      <c r="M198" s="77"/>
      <c r="N198" s="77"/>
      <c r="O198" s="77"/>
      <c r="P198" s="77"/>
      <c r="Q198" s="77"/>
      <c r="R198" s="77"/>
      <c r="S198" s="77"/>
      <c r="T198" s="77"/>
      <c r="U198" s="77"/>
      <c r="V198" s="77"/>
      <c r="W198" s="77"/>
      <c r="X198" s="76"/>
      <c r="Y198" s="27"/>
      <c r="Z198" s="27"/>
      <c r="AA198" s="27"/>
      <c r="AB198" s="27"/>
      <c r="AC198" s="28"/>
    </row>
    <row r="199" spans="1:29" ht="12">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
      <c r="A207" s="26"/>
      <c r="B207" s="47"/>
      <c r="C207" s="27"/>
      <c r="D207" s="27" t="s">
        <v>2273</v>
      </c>
      <c r="E207" s="27">
        <v>3</v>
      </c>
      <c r="F207" s="27">
        <f>PodDop!J45</f>
        <v>206</v>
      </c>
      <c r="G207" s="27"/>
      <c r="H207" s="224">
        <f t="shared" si="16"/>
        <v>399795927.58</v>
      </c>
      <c r="I207" s="27">
        <f t="shared" si="17"/>
        <v>0</v>
      </c>
      <c r="J207" s="75">
        <f>PodDop!K45</f>
        <v>56626375</v>
      </c>
      <c r="K207" s="76">
        <f>PodDop!L45</f>
        <v>68724659</v>
      </c>
      <c r="L207" s="75"/>
      <c r="M207" s="77"/>
      <c r="N207" s="77"/>
      <c r="O207" s="77"/>
      <c r="P207" s="77"/>
      <c r="Q207" s="77"/>
      <c r="R207" s="77"/>
      <c r="S207" s="77"/>
      <c r="T207" s="77"/>
      <c r="U207" s="77"/>
      <c r="V207" s="77"/>
      <c r="W207" s="77"/>
      <c r="X207" s="76"/>
      <c r="Y207" s="27"/>
      <c r="Z207" s="27"/>
      <c r="AA207" s="27"/>
      <c r="AB207" s="27"/>
      <c r="AC207" s="28"/>
    </row>
    <row r="208" spans="1:29" ht="12">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
      <c r="A229" s="26"/>
      <c r="B229" s="47"/>
      <c r="C229" s="27"/>
      <c r="D229" s="27" t="s">
        <v>2273</v>
      </c>
      <c r="E229" s="27">
        <v>3</v>
      </c>
      <c r="F229" s="27">
        <f>PodDop!J68</f>
        <v>228</v>
      </c>
      <c r="G229" s="27"/>
      <c r="H229" s="224">
        <f t="shared" si="16"/>
        <v>4788000</v>
      </c>
      <c r="I229" s="27">
        <f t="shared" si="17"/>
        <v>0</v>
      </c>
      <c r="J229" s="75">
        <f>PodDop!K68</f>
        <v>740000</v>
      </c>
      <c r="K229" s="76">
        <f>PodDop!L68</f>
        <v>680000</v>
      </c>
      <c r="L229" s="75"/>
      <c r="M229" s="77"/>
      <c r="N229" s="77"/>
      <c r="O229" s="77"/>
      <c r="P229" s="77"/>
      <c r="Q229" s="77"/>
      <c r="R229" s="77"/>
      <c r="S229" s="77"/>
      <c r="T229" s="77"/>
      <c r="U229" s="77"/>
      <c r="V229" s="77"/>
      <c r="W229" s="77"/>
      <c r="X229" s="76"/>
      <c r="Y229" s="27"/>
      <c r="Z229" s="27"/>
      <c r="AA229" s="27"/>
      <c r="AB229" s="27"/>
      <c r="AC229" s="28"/>
    </row>
    <row r="230" spans="1:29" ht="12">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
      <c r="A233" s="26"/>
      <c r="B233" s="47"/>
      <c r="C233" s="27"/>
      <c r="D233" s="27" t="s">
        <v>2273</v>
      </c>
      <c r="E233" s="27">
        <v>3</v>
      </c>
      <c r="F233" s="27">
        <f>PodDop!J72</f>
        <v>232</v>
      </c>
      <c r="G233" s="27"/>
      <c r="H233" s="224">
        <f t="shared" si="16"/>
        <v>4872000</v>
      </c>
      <c r="I233" s="27">
        <f t="shared" si="17"/>
        <v>0</v>
      </c>
      <c r="J233" s="75">
        <f>PodDop!K72</f>
        <v>740000</v>
      </c>
      <c r="K233" s="76">
        <f>PodDop!L72</f>
        <v>680000</v>
      </c>
      <c r="L233" s="75"/>
      <c r="M233" s="77"/>
      <c r="N233" s="77"/>
      <c r="O233" s="77"/>
      <c r="P233" s="77"/>
      <c r="Q233" s="77"/>
      <c r="R233" s="77"/>
      <c r="S233" s="77"/>
      <c r="T233" s="77"/>
      <c r="U233" s="77"/>
      <c r="V233" s="77"/>
      <c r="W233" s="77"/>
      <c r="X233" s="76"/>
      <c r="Y233" s="27"/>
      <c r="Z233" s="27"/>
      <c r="AA233" s="27"/>
      <c r="AB233" s="27"/>
      <c r="AC233" s="28"/>
    </row>
    <row r="234" spans="1:29" ht="12">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
      <c r="A241" s="26"/>
      <c r="B241" s="47"/>
      <c r="C241" s="27"/>
      <c r="D241" s="27" t="s">
        <v>2273</v>
      </c>
      <c r="E241" s="27">
        <v>3</v>
      </c>
      <c r="F241" s="27">
        <f>PodDop!J81</f>
        <v>240</v>
      </c>
      <c r="G241" s="27"/>
      <c r="H241" s="224">
        <f t="shared" si="18"/>
        <v>45654139.2</v>
      </c>
      <c r="I241" s="27">
        <f t="shared" si="19"/>
        <v>0</v>
      </c>
      <c r="J241" s="75">
        <f>PodDop!K81</f>
        <v>6198978</v>
      </c>
      <c r="K241" s="76">
        <f>PodDop!L81</f>
        <v>6411790</v>
      </c>
      <c r="L241" s="75"/>
      <c r="M241" s="77"/>
      <c r="N241" s="77"/>
      <c r="O241" s="77"/>
      <c r="P241" s="77"/>
      <c r="Q241" s="77"/>
      <c r="R241" s="77"/>
      <c r="S241" s="77"/>
      <c r="T241" s="77"/>
      <c r="U241" s="77"/>
      <c r="V241" s="77"/>
      <c r="W241" s="77"/>
      <c r="X241" s="76"/>
      <c r="Y241" s="27"/>
      <c r="Z241" s="27"/>
      <c r="AA241" s="27"/>
      <c r="AB241" s="27"/>
      <c r="AC241" s="28"/>
    </row>
    <row r="242" spans="1:29" ht="12">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
      <c r="A251" s="26"/>
      <c r="B251" s="47"/>
      <c r="C251" s="27"/>
      <c r="D251" s="27" t="s">
        <v>2273</v>
      </c>
      <c r="E251" s="27">
        <v>3</v>
      </c>
      <c r="F251" s="27">
        <f>PodDop!J91</f>
        <v>250</v>
      </c>
      <c r="G251" s="27"/>
      <c r="H251" s="224">
        <f t="shared" si="18"/>
        <v>47556395</v>
      </c>
      <c r="I251" s="27">
        <f t="shared" si="19"/>
        <v>0</v>
      </c>
      <c r="J251" s="75">
        <f>PodDop!K91</f>
        <v>6198978</v>
      </c>
      <c r="K251" s="76">
        <f>PodDop!L91</f>
        <v>6411790</v>
      </c>
      <c r="L251" s="75"/>
      <c r="M251" s="77"/>
      <c r="N251" s="77"/>
      <c r="O251" s="77"/>
      <c r="P251" s="77"/>
      <c r="Q251" s="77"/>
      <c r="R251" s="77"/>
      <c r="S251" s="77"/>
      <c r="T251" s="77"/>
      <c r="U251" s="77"/>
      <c r="V251" s="77"/>
      <c r="W251" s="77"/>
      <c r="X251" s="76"/>
      <c r="Y251" s="27"/>
      <c r="Z251" s="27"/>
      <c r="AA251" s="27"/>
      <c r="AB251" s="27"/>
      <c r="AC251" s="28"/>
    </row>
    <row r="252" spans="1:29" ht="12">
      <c r="A252" s="26"/>
      <c r="B252" s="47"/>
      <c r="C252" s="27"/>
      <c r="D252" s="27" t="s">
        <v>2273</v>
      </c>
      <c r="E252" s="27">
        <v>3</v>
      </c>
      <c r="F252" s="27">
        <f>PodDop!J92</f>
        <v>251</v>
      </c>
      <c r="G252" s="27"/>
      <c r="H252" s="224">
        <f t="shared" si="18"/>
        <v>11291330.379999999</v>
      </c>
      <c r="I252" s="27">
        <f t="shared" si="19"/>
        <v>0</v>
      </c>
      <c r="J252" s="75">
        <f>PodDop!K92</f>
        <v>1450064</v>
      </c>
      <c r="K252" s="76">
        <f>PodDop!L92</f>
        <v>1524237</v>
      </c>
      <c r="L252" s="75"/>
      <c r="M252" s="77"/>
      <c r="N252" s="77"/>
      <c r="O252" s="77"/>
      <c r="P252" s="77"/>
      <c r="Q252" s="77"/>
      <c r="R252" s="77"/>
      <c r="S252" s="77"/>
      <c r="T252" s="77"/>
      <c r="U252" s="77"/>
      <c r="V252" s="77"/>
      <c r="W252" s="77"/>
      <c r="X252" s="76"/>
      <c r="Y252" s="27"/>
      <c r="Z252" s="27"/>
      <c r="AA252" s="27"/>
      <c r="AB252" s="27"/>
      <c r="AC252" s="28"/>
    </row>
    <row r="253" spans="1:29" ht="12">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
      <c r="A256" s="26"/>
      <c r="B256" s="47"/>
      <c r="C256" s="27"/>
      <c r="D256" s="27" t="s">
        <v>2273</v>
      </c>
      <c r="E256" s="27">
        <v>3</v>
      </c>
      <c r="F256" s="27">
        <f>PodDop!J96</f>
        <v>255</v>
      </c>
      <c r="G256" s="27"/>
      <c r="H256" s="224">
        <f t="shared" si="18"/>
        <v>11471271.9</v>
      </c>
      <c r="I256" s="27">
        <f t="shared" si="19"/>
        <v>0</v>
      </c>
      <c r="J256" s="75">
        <f>PodDop!K96</f>
        <v>1450064</v>
      </c>
      <c r="K256" s="76">
        <f>PodDop!L96</f>
        <v>1524237</v>
      </c>
      <c r="L256" s="75"/>
      <c r="M256" s="77"/>
      <c r="N256" s="77"/>
      <c r="O256" s="77"/>
      <c r="P256" s="77"/>
      <c r="Q256" s="77"/>
      <c r="R256" s="77"/>
      <c r="S256" s="77"/>
      <c r="T256" s="77"/>
      <c r="U256" s="77"/>
      <c r="V256" s="77"/>
      <c r="W256" s="77"/>
      <c r="X256" s="76"/>
      <c r="Y256" s="27"/>
      <c r="Z256" s="27"/>
      <c r="AA256" s="27"/>
      <c r="AB256" s="27"/>
      <c r="AC256" s="28"/>
    </row>
    <row r="257" spans="1:29" ht="12">
      <c r="A257" s="26"/>
      <c r="B257" s="47"/>
      <c r="C257" s="27"/>
      <c r="D257" s="27" t="s">
        <v>2273</v>
      </c>
      <c r="E257" s="27">
        <v>3</v>
      </c>
      <c r="F257" s="27">
        <f>PodDop!J97</f>
        <v>256</v>
      </c>
      <c r="G257" s="27"/>
      <c r="H257" s="224">
        <f t="shared" si="18"/>
        <v>48697748.480000004</v>
      </c>
      <c r="I257" s="27">
        <f t="shared" si="19"/>
        <v>0</v>
      </c>
      <c r="J257" s="75">
        <f>PodDop!K97</f>
        <v>6198978</v>
      </c>
      <c r="K257" s="76">
        <f>PodDop!L97</f>
        <v>6411790</v>
      </c>
      <c r="L257" s="75"/>
      <c r="M257" s="77"/>
      <c r="N257" s="77"/>
      <c r="O257" s="77"/>
      <c r="P257" s="77"/>
      <c r="Q257" s="77"/>
      <c r="R257" s="77"/>
      <c r="S257" s="77"/>
      <c r="T257" s="77"/>
      <c r="U257" s="77"/>
      <c r="V257" s="77"/>
      <c r="W257" s="77"/>
      <c r="X257" s="76"/>
      <c r="Y257" s="27"/>
      <c r="Z257" s="27"/>
      <c r="AA257" s="27"/>
      <c r="AB257" s="27"/>
      <c r="AC257" s="28"/>
    </row>
    <row r="258" spans="1:29" ht="12">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
      <c r="A259" s="26"/>
      <c r="B259" s="47"/>
      <c r="C259" s="27"/>
      <c r="D259" s="27" t="s">
        <v>2273</v>
      </c>
      <c r="E259" s="27">
        <v>3</v>
      </c>
      <c r="F259" s="27">
        <f>PodDop!J99</f>
        <v>258</v>
      </c>
      <c r="G259" s="27"/>
      <c r="H259" s="224">
        <f t="shared" si="18"/>
        <v>49078199.64</v>
      </c>
      <c r="I259" s="27">
        <f t="shared" si="19"/>
        <v>0</v>
      </c>
      <c r="J259" s="75">
        <f>PodDop!K99</f>
        <v>6198978</v>
      </c>
      <c r="K259" s="76">
        <f>PodDop!L99</f>
        <v>6411790</v>
      </c>
      <c r="L259" s="75"/>
      <c r="M259" s="77"/>
      <c r="N259" s="77"/>
      <c r="O259" s="77"/>
      <c r="P259" s="77"/>
      <c r="Q259" s="77"/>
      <c r="R259" s="77"/>
      <c r="S259" s="77"/>
      <c r="T259" s="77"/>
      <c r="U259" s="77"/>
      <c r="V259" s="77"/>
      <c r="W259" s="77"/>
      <c r="X259" s="76"/>
      <c r="Y259" s="27"/>
      <c r="Z259" s="27"/>
      <c r="AA259" s="27"/>
      <c r="AB259" s="27"/>
      <c r="AC259" s="28"/>
    </row>
    <row r="260" spans="1:29" ht="12">
      <c r="A260" s="26"/>
      <c r="B260" s="47"/>
      <c r="C260" s="27"/>
      <c r="D260" s="27" t="s">
        <v>2273</v>
      </c>
      <c r="E260" s="27">
        <v>3</v>
      </c>
      <c r="F260" s="27">
        <f>PodDop!J100</f>
        <v>259</v>
      </c>
      <c r="G260" s="27"/>
      <c r="H260" s="224">
        <f t="shared" si="18"/>
        <v>6158162.71</v>
      </c>
      <c r="I260" s="27">
        <f t="shared" si="19"/>
        <v>0</v>
      </c>
      <c r="J260" s="75">
        <f>PodDop!K100</f>
        <v>840519</v>
      </c>
      <c r="K260" s="76">
        <f>PodDop!L100</f>
        <v>768575</v>
      </c>
      <c r="L260" s="75"/>
      <c r="M260" s="77"/>
      <c r="N260" s="77"/>
      <c r="O260" s="77"/>
      <c r="P260" s="77"/>
      <c r="Q260" s="77"/>
      <c r="R260" s="77"/>
      <c r="S260" s="77"/>
      <c r="T260" s="77"/>
      <c r="U260" s="77"/>
      <c r="V260" s="77"/>
      <c r="W260" s="77"/>
      <c r="X260" s="76"/>
      <c r="Y260" s="27"/>
      <c r="Z260" s="27"/>
      <c r="AA260" s="27"/>
      <c r="AB260" s="27"/>
      <c r="AC260" s="28"/>
    </row>
    <row r="261" spans="1:29" ht="12">
      <c r="A261" s="26"/>
      <c r="B261" s="47"/>
      <c r="C261" s="27"/>
      <c r="D261" s="27" t="s">
        <v>2273</v>
      </c>
      <c r="E261" s="27">
        <v>3</v>
      </c>
      <c r="F261" s="27">
        <f>PodDop!J101</f>
        <v>260</v>
      </c>
      <c r="G261" s="27"/>
      <c r="H261" s="224">
        <f t="shared" si="18"/>
        <v>103090</v>
      </c>
      <c r="I261" s="27">
        <f t="shared" si="19"/>
        <v>0</v>
      </c>
      <c r="J261" s="75">
        <f>PodDop!K101</f>
        <v>11450</v>
      </c>
      <c r="K261" s="76">
        <f>PodDop!L101</f>
        <v>14100</v>
      </c>
      <c r="L261" s="75"/>
      <c r="M261" s="77"/>
      <c r="N261" s="77"/>
      <c r="O261" s="77"/>
      <c r="P261" s="77"/>
      <c r="Q261" s="77"/>
      <c r="R261" s="77"/>
      <c r="S261" s="77"/>
      <c r="T261" s="77"/>
      <c r="U261" s="77"/>
      <c r="V261" s="77"/>
      <c r="W261" s="77"/>
      <c r="X261" s="76"/>
      <c r="Y261" s="27"/>
      <c r="Z261" s="27"/>
      <c r="AA261" s="27"/>
      <c r="AB261" s="27"/>
      <c r="AC261" s="28"/>
    </row>
    <row r="262" spans="1:29" ht="12">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
      <c r="A266" s="26"/>
      <c r="B266" s="47"/>
      <c r="C266" s="27"/>
      <c r="D266" s="27" t="s">
        <v>2273</v>
      </c>
      <c r="E266" s="27">
        <v>3</v>
      </c>
      <c r="F266" s="27">
        <f>PodDop!J106</f>
        <v>265</v>
      </c>
      <c r="G266" s="27"/>
      <c r="H266" s="224">
        <f t="shared" si="18"/>
        <v>154187.6</v>
      </c>
      <c r="I266" s="27">
        <f t="shared" si="19"/>
        <v>0</v>
      </c>
      <c r="J266" s="75">
        <f>PodDop!K106</f>
        <v>5070</v>
      </c>
      <c r="K266" s="76">
        <f>PodDop!L106</f>
        <v>26557</v>
      </c>
      <c r="L266" s="75"/>
      <c r="M266" s="77"/>
      <c r="N266" s="77"/>
      <c r="O266" s="77"/>
      <c r="P266" s="77"/>
      <c r="Q266" s="77"/>
      <c r="R266" s="77"/>
      <c r="S266" s="77"/>
      <c r="T266" s="77"/>
      <c r="U266" s="77"/>
      <c r="V266" s="77"/>
      <c r="W266" s="77"/>
      <c r="X266" s="76"/>
      <c r="Y266" s="27"/>
      <c r="Z266" s="27"/>
      <c r="AA266" s="27"/>
      <c r="AB266" s="27"/>
      <c r="AC266" s="28"/>
    </row>
    <row r="267" spans="1:29" ht="12">
      <c r="A267" s="26"/>
      <c r="B267" s="47"/>
      <c r="C267" s="27"/>
      <c r="D267" s="27" t="s">
        <v>2273</v>
      </c>
      <c r="E267" s="27">
        <v>3</v>
      </c>
      <c r="F267" s="27">
        <f>PodDop!J107</f>
        <v>266</v>
      </c>
      <c r="G267" s="27"/>
      <c r="H267" s="224">
        <f t="shared" si="18"/>
        <v>25655.7</v>
      </c>
      <c r="I267" s="27">
        <f t="shared" si="19"/>
        <v>0</v>
      </c>
      <c r="J267" s="75">
        <f>PodDop!K107</f>
        <v>1369</v>
      </c>
      <c r="K267" s="76">
        <f>PodDop!L107</f>
        <v>4138</v>
      </c>
      <c r="L267" s="75"/>
      <c r="M267" s="77"/>
      <c r="N267" s="77"/>
      <c r="O267" s="77"/>
      <c r="P267" s="77"/>
      <c r="Q267" s="77"/>
      <c r="R267" s="77"/>
      <c r="S267" s="77"/>
      <c r="T267" s="77"/>
      <c r="U267" s="77"/>
      <c r="V267" s="77"/>
      <c r="W267" s="77"/>
      <c r="X267" s="76"/>
      <c r="Y267" s="27"/>
      <c r="Z267" s="27"/>
      <c r="AA267" s="27"/>
      <c r="AB267" s="27"/>
      <c r="AC267" s="28"/>
    </row>
    <row r="268" spans="1:29" ht="12">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
      <c r="A270" s="26"/>
      <c r="B270" s="47"/>
      <c r="C270" s="27"/>
      <c r="D270" s="27" t="s">
        <v>2273</v>
      </c>
      <c r="E270" s="27">
        <v>3</v>
      </c>
      <c r="F270" s="27">
        <f>PodDop!J110</f>
        <v>269</v>
      </c>
      <c r="G270" s="27"/>
      <c r="H270" s="224">
        <f t="shared" si="18"/>
        <v>276343.7</v>
      </c>
      <c r="I270" s="27">
        <f t="shared" si="19"/>
        <v>0</v>
      </c>
      <c r="J270" s="75">
        <f>PodDop!K110</f>
        <v>40368</v>
      </c>
      <c r="K270" s="76">
        <f>PodDop!L110</f>
        <v>31181</v>
      </c>
      <c r="L270" s="75"/>
      <c r="M270" s="77"/>
      <c r="N270" s="77"/>
      <c r="O270" s="77"/>
      <c r="P270" s="77"/>
      <c r="Q270" s="77"/>
      <c r="R270" s="77"/>
      <c r="S270" s="77"/>
      <c r="T270" s="77"/>
      <c r="U270" s="77"/>
      <c r="V270" s="77"/>
      <c r="W270" s="77"/>
      <c r="X270" s="76"/>
      <c r="Y270" s="27"/>
      <c r="Z270" s="27"/>
      <c r="AA270" s="27"/>
      <c r="AB270" s="27"/>
      <c r="AC270" s="28"/>
    </row>
    <row r="271" spans="1:29" ht="12">
      <c r="A271" s="26"/>
      <c r="B271" s="47"/>
      <c r="C271" s="27"/>
      <c r="D271" s="27" t="s">
        <v>2273</v>
      </c>
      <c r="E271" s="27">
        <v>3</v>
      </c>
      <c r="F271" s="27">
        <f>PodDop!J111</f>
        <v>270</v>
      </c>
      <c r="G271" s="27"/>
      <c r="H271" s="224">
        <f t="shared" si="18"/>
        <v>11804.4</v>
      </c>
      <c r="I271" s="27">
        <f t="shared" si="19"/>
        <v>0</v>
      </c>
      <c r="J271" s="75">
        <f>PodDop!K111</f>
        <v>3172</v>
      </c>
      <c r="K271" s="76">
        <f>PodDop!L111</f>
        <v>600</v>
      </c>
      <c r="L271" s="75"/>
      <c r="M271" s="77"/>
      <c r="N271" s="77"/>
      <c r="O271" s="77"/>
      <c r="P271" s="77"/>
      <c r="Q271" s="77"/>
      <c r="R271" s="77"/>
      <c r="S271" s="77"/>
      <c r="T271" s="77"/>
      <c r="U271" s="77"/>
      <c r="V271" s="77"/>
      <c r="W271" s="77"/>
      <c r="X271" s="76"/>
      <c r="Y271" s="27"/>
      <c r="Z271" s="27"/>
      <c r="AA271" s="27"/>
      <c r="AB271" s="27"/>
      <c r="AC271" s="28"/>
    </row>
    <row r="272" spans="1:29" ht="12">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
      <c r="A275" s="26"/>
      <c r="B275" s="47"/>
      <c r="C275" s="27"/>
      <c r="D275" s="27" t="s">
        <v>2273</v>
      </c>
      <c r="E275" s="27">
        <v>3</v>
      </c>
      <c r="F275" s="27">
        <f>PodDop!J115</f>
        <v>274</v>
      </c>
      <c r="G275" s="27"/>
      <c r="H275" s="224">
        <f t="shared" si="18"/>
        <v>455045.5</v>
      </c>
      <c r="I275" s="27">
        <f t="shared" si="19"/>
        <v>0</v>
      </c>
      <c r="J275" s="75">
        <f>PodDop!K115</f>
        <v>64609</v>
      </c>
      <c r="K275" s="76">
        <f>PodDop!L115</f>
        <v>50733</v>
      </c>
      <c r="L275" s="75"/>
      <c r="M275" s="77"/>
      <c r="N275" s="77"/>
      <c r="O275" s="77"/>
      <c r="P275" s="77"/>
      <c r="Q275" s="77"/>
      <c r="R275" s="77"/>
      <c r="S275" s="77"/>
      <c r="T275" s="77"/>
      <c r="U275" s="77"/>
      <c r="V275" s="77"/>
      <c r="W275" s="77"/>
      <c r="X275" s="76"/>
      <c r="Y275" s="27"/>
      <c r="Z275" s="27"/>
      <c r="AA275" s="27"/>
      <c r="AB275" s="27"/>
      <c r="AC275" s="28"/>
    </row>
    <row r="276" spans="1:29" ht="12">
      <c r="A276" s="26"/>
      <c r="B276" s="47"/>
      <c r="C276" s="27"/>
      <c r="D276" s="27" t="s">
        <v>2273</v>
      </c>
      <c r="E276" s="27">
        <v>3</v>
      </c>
      <c r="F276" s="27">
        <f>PodDop!J116</f>
        <v>275</v>
      </c>
      <c r="G276" s="27"/>
      <c r="H276" s="224">
        <f t="shared" si="18"/>
        <v>44000</v>
      </c>
      <c r="I276" s="27">
        <f t="shared" si="19"/>
        <v>0</v>
      </c>
      <c r="J276" s="75">
        <f>PodDop!K116</f>
        <v>0</v>
      </c>
      <c r="K276" s="76">
        <f>PodDop!L116</f>
        <v>8000</v>
      </c>
      <c r="L276" s="75"/>
      <c r="M276" s="77"/>
      <c r="N276" s="77"/>
      <c r="O276" s="77"/>
      <c r="P276" s="77"/>
      <c r="Q276" s="77"/>
      <c r="R276" s="77"/>
      <c r="S276" s="77"/>
      <c r="T276" s="77"/>
      <c r="U276" s="77"/>
      <c r="V276" s="77"/>
      <c r="W276" s="77"/>
      <c r="X276" s="76"/>
      <c r="Y276" s="27"/>
      <c r="Z276" s="27"/>
      <c r="AA276" s="27"/>
      <c r="AB276" s="27"/>
      <c r="AC276" s="28"/>
    </row>
    <row r="277" spans="1:29" ht="12">
      <c r="A277" s="26"/>
      <c r="B277" s="47"/>
      <c r="C277" s="27"/>
      <c r="D277" s="27" t="s">
        <v>2273</v>
      </c>
      <c r="E277" s="27">
        <v>3</v>
      </c>
      <c r="F277" s="27">
        <f>PodDop!J117</f>
        <v>276</v>
      </c>
      <c r="G277" s="27"/>
      <c r="H277" s="224">
        <f t="shared" si="18"/>
        <v>2074443.6</v>
      </c>
      <c r="I277" s="27">
        <f t="shared" si="19"/>
        <v>0</v>
      </c>
      <c r="J277" s="75">
        <f>PodDop!K117</f>
        <v>282932</v>
      </c>
      <c r="K277" s="76">
        <f>PodDop!L117</f>
        <v>234339</v>
      </c>
      <c r="L277" s="75"/>
      <c r="M277" s="77"/>
      <c r="N277" s="77"/>
      <c r="O277" s="77"/>
      <c r="P277" s="77"/>
      <c r="Q277" s="77"/>
      <c r="R277" s="77"/>
      <c r="S277" s="77"/>
      <c r="T277" s="77"/>
      <c r="U277" s="77"/>
      <c r="V277" s="77"/>
      <c r="W277" s="77"/>
      <c r="X277" s="76"/>
      <c r="Y277" s="27"/>
      <c r="Z277" s="27"/>
      <c r="AA277" s="27"/>
      <c r="AB277" s="27"/>
      <c r="AC277" s="28"/>
    </row>
    <row r="278" spans="1:29" ht="12">
      <c r="A278" s="26"/>
      <c r="B278" s="47"/>
      <c r="C278" s="27"/>
      <c r="D278" s="27" t="s">
        <v>2273</v>
      </c>
      <c r="E278" s="27">
        <v>3</v>
      </c>
      <c r="F278" s="27">
        <f>PodDop!J118</f>
        <v>277</v>
      </c>
      <c r="G278" s="27"/>
      <c r="H278" s="224">
        <f t="shared" si="18"/>
        <v>9766839.95</v>
      </c>
      <c r="I278" s="27">
        <f t="shared" si="19"/>
        <v>0</v>
      </c>
      <c r="J278" s="75">
        <f>PodDop!K118</f>
        <v>1249489</v>
      </c>
      <c r="K278" s="76">
        <f>PodDop!L118</f>
        <v>1138223</v>
      </c>
      <c r="L278" s="75"/>
      <c r="M278" s="77"/>
      <c r="N278" s="77"/>
      <c r="O278" s="77"/>
      <c r="P278" s="77"/>
      <c r="Q278" s="77"/>
      <c r="R278" s="77"/>
      <c r="S278" s="77"/>
      <c r="T278" s="77"/>
      <c r="U278" s="77"/>
      <c r="V278" s="77"/>
      <c r="W278" s="77"/>
      <c r="X278" s="76"/>
      <c r="Y278" s="27"/>
      <c r="Z278" s="27"/>
      <c r="AA278" s="27"/>
      <c r="AB278" s="27"/>
      <c r="AC278" s="28"/>
    </row>
    <row r="279" spans="1:29" ht="12">
      <c r="A279" s="26"/>
      <c r="B279" s="47"/>
      <c r="C279" s="27"/>
      <c r="D279" s="27" t="s">
        <v>2273</v>
      </c>
      <c r="E279" s="27">
        <v>3</v>
      </c>
      <c r="F279" s="27">
        <f>PodDop!J119</f>
        <v>278</v>
      </c>
      <c r="G279" s="27"/>
      <c r="H279" s="224">
        <f t="shared" si="18"/>
        <v>263282.68</v>
      </c>
      <c r="I279" s="27">
        <f t="shared" si="19"/>
        <v>0</v>
      </c>
      <c r="J279" s="75">
        <f>PodDop!K119</f>
        <v>29320</v>
      </c>
      <c r="K279" s="76">
        <f>PodDop!L119</f>
        <v>32693</v>
      </c>
      <c r="L279" s="75"/>
      <c r="M279" s="77"/>
      <c r="N279" s="77"/>
      <c r="O279" s="77"/>
      <c r="P279" s="77"/>
      <c r="Q279" s="77"/>
      <c r="R279" s="77"/>
      <c r="S279" s="77"/>
      <c r="T279" s="77"/>
      <c r="U279" s="77"/>
      <c r="V279" s="77"/>
      <c r="W279" s="77"/>
      <c r="X279" s="76"/>
      <c r="Y279" s="27"/>
      <c r="Z279" s="27"/>
      <c r="AA279" s="27"/>
      <c r="AB279" s="27"/>
      <c r="AC279" s="28"/>
    </row>
    <row r="280" spans="1:29" ht="12">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
      <c r="A282" s="26"/>
      <c r="B282" s="47"/>
      <c r="C282" s="27"/>
      <c r="D282" s="27" t="s">
        <v>2273</v>
      </c>
      <c r="E282" s="27">
        <v>3</v>
      </c>
      <c r="F282" s="27">
        <f>PodDop!J122</f>
        <v>281</v>
      </c>
      <c r="G282" s="27"/>
      <c r="H282" s="224">
        <f t="shared" si="18"/>
        <v>266123.86</v>
      </c>
      <c r="I282" s="27">
        <f t="shared" si="19"/>
        <v>0</v>
      </c>
      <c r="J282" s="75">
        <f>PodDop!K122</f>
        <v>29320</v>
      </c>
      <c r="K282" s="76">
        <f>PodDop!L122</f>
        <v>32693</v>
      </c>
      <c r="L282" s="75"/>
      <c r="M282" s="77"/>
      <c r="N282" s="77"/>
      <c r="O282" s="77"/>
      <c r="P282" s="77"/>
      <c r="Q282" s="77"/>
      <c r="R282" s="77"/>
      <c r="S282" s="77"/>
      <c r="T282" s="77"/>
      <c r="U282" s="77"/>
      <c r="V282" s="77"/>
      <c r="W282" s="77"/>
      <c r="X282" s="76"/>
      <c r="Y282" s="27"/>
      <c r="Z282" s="27"/>
      <c r="AA282" s="27"/>
      <c r="AB282" s="27"/>
      <c r="AC282" s="28"/>
    </row>
    <row r="283" spans="1:29" ht="12">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
      <c r="A288" s="26"/>
      <c r="B288" s="47"/>
      <c r="C288" s="27"/>
      <c r="D288" s="27" t="s">
        <v>2273</v>
      </c>
      <c r="E288" s="27">
        <v>3</v>
      </c>
      <c r="F288" s="27">
        <f>PodDop!J128</f>
        <v>287</v>
      </c>
      <c r="G288" s="27"/>
      <c r="H288" s="224">
        <f t="shared" si="18"/>
        <v>651751.1699999999</v>
      </c>
      <c r="I288" s="27">
        <f t="shared" si="19"/>
        <v>0</v>
      </c>
      <c r="J288" s="75">
        <f>PodDop!K128</f>
        <v>61383</v>
      </c>
      <c r="K288" s="76">
        <f>PodDop!L128</f>
        <v>82854</v>
      </c>
      <c r="L288" s="75"/>
      <c r="M288" s="77"/>
      <c r="N288" s="77"/>
      <c r="O288" s="77"/>
      <c r="P288" s="77"/>
      <c r="Q288" s="77"/>
      <c r="R288" s="77"/>
      <c r="S288" s="77"/>
      <c r="T288" s="77"/>
      <c r="U288" s="77"/>
      <c r="V288" s="77"/>
      <c r="W288" s="77"/>
      <c r="X288" s="76"/>
      <c r="Y288" s="27"/>
      <c r="Z288" s="27"/>
      <c r="AA288" s="27"/>
      <c r="AB288" s="27"/>
      <c r="AC288" s="28"/>
    </row>
    <row r="289" spans="1:29" ht="12">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
      <c r="A290" s="26"/>
      <c r="B290" s="47"/>
      <c r="C290" s="27"/>
      <c r="D290" s="27" t="s">
        <v>2273</v>
      </c>
      <c r="E290" s="27">
        <v>3</v>
      </c>
      <c r="F290" s="27">
        <f>PodDop!J130</f>
        <v>289</v>
      </c>
      <c r="G290" s="27"/>
      <c r="H290" s="224">
        <f t="shared" si="18"/>
        <v>4103.799999999999</v>
      </c>
      <c r="I290" s="27">
        <f t="shared" si="19"/>
        <v>0</v>
      </c>
      <c r="J290" s="75">
        <f>PodDop!K130</f>
        <v>300</v>
      </c>
      <c r="K290" s="76">
        <f>PodDop!L130</f>
        <v>560</v>
      </c>
      <c r="L290" s="75"/>
      <c r="M290" s="77"/>
      <c r="N290" s="77"/>
      <c r="O290" s="77"/>
      <c r="P290" s="77"/>
      <c r="Q290" s="77"/>
      <c r="R290" s="77"/>
      <c r="S290" s="77"/>
      <c r="T290" s="77"/>
      <c r="U290" s="77"/>
      <c r="V290" s="77"/>
      <c r="W290" s="77"/>
      <c r="X290" s="76"/>
      <c r="Y290" s="27"/>
      <c r="Z290" s="27"/>
      <c r="AA290" s="27"/>
      <c r="AB290" s="27"/>
      <c r="AC290" s="28"/>
    </row>
    <row r="291" spans="1:29" ht="12">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
      <c r="A292" s="26"/>
      <c r="B292" s="47"/>
      <c r="C292" s="27"/>
      <c r="D292" s="27" t="s">
        <v>2273</v>
      </c>
      <c r="E292" s="27">
        <v>3</v>
      </c>
      <c r="F292" s="27">
        <f>PodDop!J132</f>
        <v>291</v>
      </c>
      <c r="G292" s="27"/>
      <c r="H292" s="224">
        <f t="shared" si="18"/>
        <v>20715498.48</v>
      </c>
      <c r="I292" s="27">
        <f t="shared" si="19"/>
        <v>0</v>
      </c>
      <c r="J292" s="75">
        <f>PodDop!K132</f>
        <v>5974258</v>
      </c>
      <c r="K292" s="76">
        <f>PodDop!L132</f>
        <v>572235</v>
      </c>
      <c r="L292" s="75"/>
      <c r="M292" s="77"/>
      <c r="N292" s="77"/>
      <c r="O292" s="77"/>
      <c r="P292" s="77"/>
      <c r="Q292" s="77"/>
      <c r="R292" s="77"/>
      <c r="S292" s="77"/>
      <c r="T292" s="77"/>
      <c r="U292" s="77"/>
      <c r="V292" s="77"/>
      <c r="W292" s="77"/>
      <c r="X292" s="76"/>
      <c r="Y292" s="27"/>
      <c r="Z292" s="27"/>
      <c r="AA292" s="27"/>
      <c r="AB292" s="27"/>
      <c r="AC292" s="28"/>
    </row>
    <row r="293" spans="1:29" ht="12">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
      <c r="A294" s="26"/>
      <c r="B294" s="47"/>
      <c r="C294" s="27"/>
      <c r="D294" s="27" t="s">
        <v>2273</v>
      </c>
      <c r="E294" s="27">
        <v>3</v>
      </c>
      <c r="F294" s="27">
        <f>PodDop!J134</f>
        <v>293</v>
      </c>
      <c r="G294" s="27"/>
      <c r="H294" s="224">
        <f t="shared" si="18"/>
        <v>21527410.270000003</v>
      </c>
      <c r="I294" s="27">
        <f t="shared" si="19"/>
        <v>0</v>
      </c>
      <c r="J294" s="75">
        <f>PodDop!K134</f>
        <v>6035941</v>
      </c>
      <c r="K294" s="76">
        <f>PodDop!L134</f>
        <v>655649</v>
      </c>
      <c r="L294" s="75"/>
      <c r="M294" s="77"/>
      <c r="N294" s="77"/>
      <c r="O294" s="77"/>
      <c r="P294" s="77"/>
      <c r="Q294" s="77"/>
      <c r="R294" s="77"/>
      <c r="S294" s="77"/>
      <c r="T294" s="77"/>
      <c r="U294" s="77"/>
      <c r="V294" s="77"/>
      <c r="W294" s="77"/>
      <c r="X294" s="76"/>
      <c r="Y294" s="27"/>
      <c r="Z294" s="27"/>
      <c r="AA294" s="27"/>
      <c r="AB294" s="27"/>
      <c r="AC294" s="28"/>
    </row>
    <row r="295" spans="1:29" ht="12">
      <c r="A295" s="26"/>
      <c r="B295" s="47"/>
      <c r="C295" s="27"/>
      <c r="D295" s="27" t="s">
        <v>2273</v>
      </c>
      <c r="E295" s="27">
        <v>3</v>
      </c>
      <c r="F295" s="27">
        <f>PodDop!J136</f>
        <v>294</v>
      </c>
      <c r="G295" s="27"/>
      <c r="H295" s="224">
        <f aca="true" t="shared" si="20" ref="H295:H303">J295/100*F295+2*K295/100*F295</f>
        <v>361.62</v>
      </c>
      <c r="I295" s="27">
        <f aca="true" t="shared" si="21" ref="I295:I303">ABS(ROUND(J295,0)-J295)+ABS(ROUND(K295,0)-K295)</f>
        <v>0</v>
      </c>
      <c r="J295" s="75">
        <f>PodDop!K136</f>
        <v>41</v>
      </c>
      <c r="K295" s="76">
        <f>PodDop!L136</f>
        <v>41</v>
      </c>
      <c r="L295" s="75"/>
      <c r="M295" s="77"/>
      <c r="N295" s="77"/>
      <c r="O295" s="77"/>
      <c r="P295" s="77"/>
      <c r="Q295" s="77"/>
      <c r="R295" s="77"/>
      <c r="S295" s="77"/>
      <c r="T295" s="77"/>
      <c r="U295" s="77"/>
      <c r="V295" s="77"/>
      <c r="W295" s="77"/>
      <c r="X295" s="76"/>
      <c r="Y295" s="27"/>
      <c r="Z295" s="27"/>
      <c r="AA295" s="27"/>
      <c r="AB295" s="27"/>
      <c r="AC295" s="28"/>
    </row>
    <row r="296" spans="1:29" ht="12">
      <c r="A296" s="26"/>
      <c r="B296" s="47"/>
      <c r="C296" s="27"/>
      <c r="D296" s="27" t="s">
        <v>2273</v>
      </c>
      <c r="E296" s="27">
        <v>3</v>
      </c>
      <c r="F296" s="27">
        <f>PodDop!J137</f>
        <v>295</v>
      </c>
      <c r="G296" s="27"/>
      <c r="H296" s="224">
        <f t="shared" si="20"/>
        <v>362.84999999999997</v>
      </c>
      <c r="I296" s="27">
        <f t="shared" si="21"/>
        <v>0</v>
      </c>
      <c r="J296" s="75">
        <f>PodDop!K137</f>
        <v>41</v>
      </c>
      <c r="K296" s="76">
        <f>PodDop!L137</f>
        <v>41</v>
      </c>
      <c r="L296" s="75"/>
      <c r="M296" s="77"/>
      <c r="N296" s="77"/>
      <c r="O296" s="77"/>
      <c r="P296" s="77"/>
      <c r="Q296" s="77"/>
      <c r="R296" s="77"/>
      <c r="S296" s="77"/>
      <c r="T296" s="77"/>
      <c r="U296" s="77"/>
      <c r="V296" s="77"/>
      <c r="W296" s="77"/>
      <c r="X296" s="76"/>
      <c r="Y296" s="27"/>
      <c r="Z296" s="27"/>
      <c r="AA296" s="27"/>
      <c r="AB296" s="27"/>
      <c r="AC296" s="28"/>
    </row>
    <row r="297" spans="1:29" ht="12">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
      <c r="A298" s="26"/>
      <c r="B298" s="47"/>
      <c r="C298" s="27"/>
      <c r="D298" s="27" t="s">
        <v>2273</v>
      </c>
      <c r="E298" s="27">
        <v>3</v>
      </c>
      <c r="F298" s="27">
        <f>PodDop!J139</f>
        <v>297</v>
      </c>
      <c r="G298" s="27"/>
      <c r="H298" s="224">
        <f t="shared" si="20"/>
        <v>762767.28</v>
      </c>
      <c r="I298" s="27">
        <f t="shared" si="21"/>
        <v>0</v>
      </c>
      <c r="J298" s="75">
        <f>PodDop!K139</f>
        <v>85608</v>
      </c>
      <c r="K298" s="76">
        <f>PodDop!L139</f>
        <v>85608</v>
      </c>
      <c r="L298" s="75"/>
      <c r="M298" s="77"/>
      <c r="N298" s="77"/>
      <c r="O298" s="77"/>
      <c r="P298" s="77"/>
      <c r="Q298" s="77"/>
      <c r="R298" s="77"/>
      <c r="S298" s="77"/>
      <c r="T298" s="77"/>
      <c r="U298" s="77"/>
      <c r="V298" s="77"/>
      <c r="W298" s="77"/>
      <c r="X298" s="76"/>
      <c r="Y298" s="27"/>
      <c r="Z298" s="27"/>
      <c r="AA298" s="27"/>
      <c r="AB298" s="27"/>
      <c r="AC298" s="28"/>
    </row>
    <row r="299" spans="1:29" ht="12">
      <c r="A299" s="26"/>
      <c r="B299" s="47"/>
      <c r="C299" s="27"/>
      <c r="D299" s="27" t="s">
        <v>2273</v>
      </c>
      <c r="E299" s="27">
        <v>3</v>
      </c>
      <c r="F299" s="27">
        <f>PodDop!J140</f>
        <v>298</v>
      </c>
      <c r="G299" s="27"/>
      <c r="H299" s="224">
        <f t="shared" si="20"/>
        <v>18666.72</v>
      </c>
      <c r="I299" s="27">
        <f t="shared" si="21"/>
        <v>0</v>
      </c>
      <c r="J299" s="75">
        <f>PodDop!K140</f>
        <v>2088</v>
      </c>
      <c r="K299" s="76">
        <f>PodDop!L140</f>
        <v>2088</v>
      </c>
      <c r="L299" s="75"/>
      <c r="M299" s="77"/>
      <c r="N299" s="77"/>
      <c r="O299" s="77"/>
      <c r="P299" s="77"/>
      <c r="Q299" s="77"/>
      <c r="R299" s="77"/>
      <c r="S299" s="77"/>
      <c r="T299" s="77"/>
      <c r="U299" s="77"/>
      <c r="V299" s="77"/>
      <c r="W299" s="77"/>
      <c r="X299" s="76"/>
      <c r="Y299" s="27"/>
      <c r="Z299" s="27"/>
      <c r="AA299" s="27"/>
      <c r="AB299" s="27"/>
      <c r="AC299" s="28"/>
    </row>
    <row r="300" spans="1:29" ht="12">
      <c r="A300" s="26"/>
      <c r="B300" s="47"/>
      <c r="C300" s="27"/>
      <c r="D300" s="27" t="s">
        <v>2273</v>
      </c>
      <c r="E300" s="27">
        <v>3</v>
      </c>
      <c r="F300" s="27">
        <f>PodDop!J141</f>
        <v>299</v>
      </c>
      <c r="G300" s="27"/>
      <c r="H300" s="224">
        <f t="shared" si="20"/>
        <v>787368.6599999999</v>
      </c>
      <c r="I300" s="27">
        <f t="shared" si="21"/>
        <v>0</v>
      </c>
      <c r="J300" s="75">
        <f>PodDop!K141</f>
        <v>87778</v>
      </c>
      <c r="K300" s="76">
        <f>PodDop!L141</f>
        <v>87778</v>
      </c>
      <c r="L300" s="75"/>
      <c r="M300" s="77"/>
      <c r="N300" s="77"/>
      <c r="O300" s="77"/>
      <c r="P300" s="77"/>
      <c r="Q300" s="77"/>
      <c r="R300" s="77"/>
      <c r="S300" s="77"/>
      <c r="T300" s="77"/>
      <c r="U300" s="77"/>
      <c r="V300" s="77"/>
      <c r="W300" s="77"/>
      <c r="X300" s="76"/>
      <c r="Y300" s="27"/>
      <c r="Z300" s="27"/>
      <c r="AA300" s="27"/>
      <c r="AB300" s="27"/>
      <c r="AC300" s="28"/>
    </row>
    <row r="301" spans="1:29" ht="12">
      <c r="A301" s="26"/>
      <c r="B301" s="47"/>
      <c r="C301" s="27"/>
      <c r="D301" s="27" t="s">
        <v>2273</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
      <c r="A303" s="26"/>
      <c r="B303" s="47"/>
      <c r="C303" s="27"/>
      <c r="D303" s="27" t="s">
        <v>2273</v>
      </c>
      <c r="E303" s="27">
        <v>3</v>
      </c>
      <c r="F303" s="27">
        <f>PodDop!J144</f>
        <v>302</v>
      </c>
      <c r="G303" s="27"/>
      <c r="H303" s="224">
        <f t="shared" si="20"/>
        <v>9.06</v>
      </c>
      <c r="I303" s="27">
        <f t="shared" si="21"/>
        <v>0</v>
      </c>
      <c r="J303" s="75">
        <f>PodDop!K144</f>
        <v>1</v>
      </c>
      <c r="K303" s="76">
        <f>PodDop!L144</f>
        <v>1</v>
      </c>
      <c r="L303" s="75"/>
      <c r="M303" s="77"/>
      <c r="N303" s="77"/>
      <c r="O303" s="77"/>
      <c r="P303" s="77"/>
      <c r="Q303" s="77"/>
      <c r="R303" s="77"/>
      <c r="S303" s="77"/>
      <c r="T303" s="77"/>
      <c r="U303" s="77"/>
      <c r="V303" s="77"/>
      <c r="W303" s="77"/>
      <c r="X303" s="76"/>
      <c r="Y303" s="27"/>
      <c r="Z303" s="27"/>
      <c r="AA303" s="27"/>
      <c r="AB303" s="27"/>
      <c r="AC303" s="28"/>
    </row>
    <row r="304" spans="1:29" ht="12">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01.01.2015. do 31.12.2015.</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03085252; KOMUNALNO PODUZEĆE d.o.o.</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4" activePane="bottomLeft" state="frozen"/>
      <selection pane="topLeft" activeCell="A1" sqref="A1"/>
      <selection pane="bottomLeft" activeCell="A4" sqref="A4:J4"/>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1</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1829</v>
      </c>
      <c r="Q55" s="38">
        <f>IF(Bilanca!K69&gt;32500000,1,0)</f>
        <v>1</v>
      </c>
      <c r="R55" s="38">
        <f>IF(RDG!K44&gt;65000000,1,0)</f>
        <v>0</v>
      </c>
      <c r="S55" s="39">
        <f>IF(Opci!C53&gt;50,1,0)</f>
        <v>0</v>
      </c>
      <c r="T55" s="40" t="s">
        <v>1830</v>
      </c>
      <c r="U55" s="41">
        <f>IF(Bilanca!K69&gt;130000000,1,0)</f>
        <v>0</v>
      </c>
      <c r="V55" s="41">
        <f>IF(RDG!K44&gt;260000000,1,0)</f>
        <v>0</v>
      </c>
      <c r="W55" s="42">
        <f>IF(Opci!C53&gt;250,1,0)</f>
        <v>0</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t="str">
        <f>UPPER(TRIM(Opci!C31))</f>
        <v>KOMUNALNO@KOMUNALNO-KNIN.HR</v>
      </c>
      <c r="N59" s="201" t="str">
        <f>UPPER(TRIM(Opci!C69))</f>
        <v>SANJA.BEBEK@KOMUNALNO-KNIN.HR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C:\Users\Sanja Juric\Desktop\ZAVRŠNI R. 2015. godina\GFI-POD 2015\Poslano 2015\[GFI-POD.xls]Opci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Ispravno</v>
      </c>
      <c r="C83" s="640" t="s">
        <v>2859</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1" t="s">
        <v>2847</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 hidden="1"/>
    <row r="95" ht="12" hidden="1"/>
    <row r="96" ht="12" hidden="1"/>
    <row r="97" ht="12" hidden="1"/>
    <row r="98" ht="12" hidden="1"/>
    <row r="99" ht="12" hidden="1"/>
    <row r="100" spans="3:10" ht="24.75" customHeight="1" hidden="1">
      <c r="C100" s="35"/>
      <c r="D100" s="35"/>
      <c r="E100" s="35"/>
      <c r="F100" s="35"/>
      <c r="G100" s="35"/>
      <c r="H100" s="35"/>
      <c r="I100" s="35"/>
      <c r="J100" s="35"/>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 hidden="1"/>
    <row r="62" ht="12"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C18" sqref="C18"/>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160</v>
      </c>
      <c r="P13">
        <f>IF(C18=1,190,IF(C18=2,290,IF(C18=3,350,0)))</f>
        <v>190</v>
      </c>
    </row>
    <row r="14" spans="1:14" ht="30" customHeight="1">
      <c r="A14" s="240" t="s">
        <v>466</v>
      </c>
      <c r="B14" s="284" t="s">
        <v>126</v>
      </c>
      <c r="C14" s="285"/>
      <c r="D14" s="285"/>
      <c r="E14" s="285"/>
      <c r="F14" s="285"/>
      <c r="G14" s="285"/>
      <c r="H14" s="286"/>
      <c r="I14" s="241">
        <v>290</v>
      </c>
      <c r="J14" s="242">
        <v>350</v>
      </c>
      <c r="N14">
        <f>IF(Opci!C43="DA",Novosti!P13*N13,Novosti!O13*N13)</f>
        <v>160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160,00</v>
      </c>
    </row>
    <row r="17" spans="2:10" ht="4.5" customHeight="1">
      <c r="B17" s="27"/>
      <c r="C17" s="27"/>
      <c r="D17" s="27"/>
      <c r="E17" s="27"/>
      <c r="F17" s="27"/>
      <c r="G17" s="27"/>
      <c r="J17" s="28"/>
    </row>
    <row r="18" spans="1:10" ht="19.5" customHeight="1">
      <c r="A18" s="280" t="s">
        <v>1742</v>
      </c>
      <c r="B18" s="281"/>
      <c r="C18" s="219">
        <v>1</v>
      </c>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1 6 0 , 0 0  </v>
      </c>
      <c r="I20" s="263"/>
      <c r="J20" s="264"/>
    </row>
    <row r="21" spans="1:10" s="254" customFormat="1" ht="13.5" customHeight="1">
      <c r="A21" s="255" t="str">
        <f>IF(Opci!C25&lt;&gt;"",MID(Opci!C25,1,30),"")</f>
        <v>KOMUNALNO PODUZEĆE d.o.o.</v>
      </c>
      <c r="B21" s="250"/>
      <c r="C21" s="250"/>
      <c r="D21" s="250"/>
      <c r="E21" s="250"/>
      <c r="F21" s="250"/>
      <c r="G21" s="250"/>
      <c r="H21" s="251"/>
      <c r="I21" s="252"/>
      <c r="J21" s="253"/>
    </row>
    <row r="22" spans="1:10" ht="13.5" customHeight="1">
      <c r="A22" s="255" t="str">
        <f>IF(Opci!C29&lt;&gt;"",MID(Opci!C29,1,30),"")</f>
        <v>Trg Oluje 5. kolovoza 1995. kb</v>
      </c>
      <c r="B22" s="249"/>
      <c r="C22" s="249"/>
      <c r="D22" s="249"/>
      <c r="E22" s="249"/>
      <c r="F22" s="249"/>
      <c r="G22" s="249"/>
      <c r="H22" s="80"/>
      <c r="I22" s="247"/>
      <c r="J22" s="246"/>
    </row>
    <row r="23" spans="1:10" ht="13.5" customHeight="1">
      <c r="A23" s="255" t="str">
        <f>IF(AND(Opci!C27&lt;&gt;"",Opci!F27&lt;&gt;""),MID(Opci!C27&amp;" "&amp;Opci!F27,1,30),"")</f>
        <v>22300 Knin</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3 3 8 1 3 9 6 1 5 6 9</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2015.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600" verticalDpi="6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2.75" thickTop="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A3" sqref="A3:N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308525.2</v>
      </c>
      <c r="T2" s="192">
        <f>INT(VALUE(C21))/50</f>
        <v>1203501.32</v>
      </c>
      <c r="U2" s="192">
        <f>INT(VALUE(C23))/100</f>
        <v>338139615.69</v>
      </c>
      <c r="V2" s="192">
        <f>LEN(Skriveni!B9)</f>
        <v>25</v>
      </c>
      <c r="W2" s="192">
        <f>INT(VALUE(C27))/100</f>
        <v>223</v>
      </c>
      <c r="X2" s="192">
        <f>LEN(Skriveni!B11)</f>
        <v>4</v>
      </c>
      <c r="Y2" s="192">
        <f>LEN(Skriveni!B12)</f>
        <v>34</v>
      </c>
      <c r="Z2" s="192">
        <f>INT(VALUE(C35))</f>
        <v>196</v>
      </c>
      <c r="AA2" s="192">
        <f>INT(VALUE(C39))</f>
        <v>3600</v>
      </c>
      <c r="AB2" s="192">
        <f>IF(C41="DA",1,0)</f>
        <v>0</v>
      </c>
      <c r="AC2" s="192">
        <f>IF(C43="DA",1,0)</f>
        <v>0</v>
      </c>
      <c r="AD2" s="192">
        <f>INT(VALUE(C45))</f>
        <v>3</v>
      </c>
      <c r="AE2" s="192">
        <f>INT(VALUE(C47))</f>
        <v>1</v>
      </c>
      <c r="AF2" s="192">
        <f>INT(VALUE(C49))</f>
        <v>11</v>
      </c>
      <c r="AG2" s="192">
        <f>C51*2+E51</f>
        <v>200</v>
      </c>
      <c r="AH2" s="192">
        <f>C53+2*E53+3*C55+4*E55</f>
        <v>410</v>
      </c>
      <c r="AI2" s="192">
        <f>C57*2+E57</f>
        <v>36</v>
      </c>
      <c r="AJ2" s="192">
        <f>LEN(Skriveni!B43)</f>
        <v>11</v>
      </c>
      <c r="AK2" s="220">
        <f>INT(VALUE(E43))/100</f>
        <v>0</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42005</v>
      </c>
      <c r="F5" s="463"/>
      <c r="G5" s="146" t="s">
        <v>2278</v>
      </c>
      <c r="H5" s="462">
        <v>42369</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v>2015</v>
      </c>
      <c r="H14" s="438" t="s">
        <v>1010</v>
      </c>
      <c r="I14" s="439"/>
      <c r="J14" s="439"/>
      <c r="K14" s="97"/>
      <c r="L14" s="162"/>
      <c r="M14" s="162"/>
      <c r="N14" s="162"/>
    </row>
    <row r="15" spans="1:14" ht="19.5" customHeight="1">
      <c r="A15" s="440">
        <f>SUM(Skriveni!H2:H392)+SUM(P2:AK2)+SUM(Skriveni!AC2:AC101)</f>
        <v>2928796290.1499996</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2983</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22300</v>
      </c>
      <c r="D27" s="399"/>
      <c r="E27" s="46"/>
      <c r="F27" s="395" t="s">
        <v>1858</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2984</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2976</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t="s">
        <v>2977</v>
      </c>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196</v>
      </c>
      <c r="D35" s="414" t="str">
        <f>IF(C35&lt;&gt;"",LOOKUP(C35,P29:P584,Q29:Q584),"Nije upisana općina!")</f>
        <v>Knin</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15</v>
      </c>
      <c r="D37" s="414" t="str">
        <f>IF(C37&lt;&gt;"",LOOKUP(C37,T29:T49,U29:U49),"")</f>
        <v>ŠIBENSKO-KNINSKA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2608</v>
      </c>
      <c r="D39" s="461" t="str">
        <f>IF(C39&lt;&gt;"",LOOKUP(C39,Djel!A5:A621,Djel!B5:B621),"Djelatnost nije upisana!")</f>
        <v>Skupljanje, pročišćavanje i opskrba vodom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DA</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50</v>
      </c>
      <c r="D43" s="217" t="s">
        <v>2689</v>
      </c>
      <c r="E43" s="393"/>
      <c r="F43" s="394"/>
      <c r="G43" s="46"/>
      <c r="H43" s="124" t="s">
        <v>2978</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3</v>
      </c>
      <c r="D45" s="412" t="str">
        <f>IF(C45&lt;&gt;"",LOOKUP(C45,T52:T54,U52:U54),"Svrha predaje još nije odabrana")</f>
        <v>Predaja i za statističke svrhe i za javnu objavu</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50</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v>0</v>
      </c>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41</v>
      </c>
      <c r="D53" s="171"/>
      <c r="E53" s="190">
        <v>41</v>
      </c>
      <c r="F53" s="171"/>
      <c r="G53" s="97"/>
      <c r="H53" s="124" t="s">
        <v>2978</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41</v>
      </c>
      <c r="D55" s="171"/>
      <c r="E55" s="191">
        <v>41</v>
      </c>
      <c r="F55" s="171"/>
      <c r="G55" s="97"/>
      <c r="H55" s="124" t="s">
        <v>2978</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12</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2979</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2980</v>
      </c>
      <c r="D67" s="420"/>
      <c r="E67" s="421"/>
      <c r="F67" s="97"/>
      <c r="G67" s="167" t="s">
        <v>1484</v>
      </c>
      <c r="H67" s="452" t="s">
        <v>2981</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t="s">
        <v>2982</v>
      </c>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2979</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 hidden="1">
      <c r="P76">
        <v>52</v>
      </c>
      <c r="Q76" t="s">
        <v>550</v>
      </c>
      <c r="R76">
        <v>8</v>
      </c>
      <c r="Z76" s="24" t="s">
        <v>1700</v>
      </c>
    </row>
    <row r="77" spans="16:26" ht="12" hidden="1">
      <c r="P77">
        <v>53</v>
      </c>
      <c r="Q77" t="s">
        <v>553</v>
      </c>
      <c r="R77">
        <v>8</v>
      </c>
      <c r="Z77" s="24" t="s">
        <v>2935</v>
      </c>
    </row>
    <row r="78" spans="16:26" ht="12" hidden="1">
      <c r="P78">
        <v>54</v>
      </c>
      <c r="Q78" t="s">
        <v>556</v>
      </c>
      <c r="R78">
        <v>10</v>
      </c>
      <c r="Z78" s="24" t="s">
        <v>2937</v>
      </c>
    </row>
    <row r="79" spans="16:26" ht="12" hidden="1">
      <c r="P79">
        <v>55</v>
      </c>
      <c r="Q79" t="s">
        <v>559</v>
      </c>
      <c r="R79">
        <v>8</v>
      </c>
      <c r="Z79" s="24" t="s">
        <v>2280</v>
      </c>
    </row>
    <row r="80" spans="16:26" ht="12" hidden="1">
      <c r="P80">
        <v>56</v>
      </c>
      <c r="Q80" t="s">
        <v>490</v>
      </c>
      <c r="R80">
        <v>10</v>
      </c>
      <c r="Z80" s="24" t="s">
        <v>2282</v>
      </c>
    </row>
    <row r="81" spans="16:26" ht="12" hidden="1">
      <c r="P81">
        <v>57</v>
      </c>
      <c r="Q81" t="s">
        <v>493</v>
      </c>
      <c r="R81">
        <v>10</v>
      </c>
      <c r="Z81" s="24" t="s">
        <v>2284</v>
      </c>
    </row>
    <row r="82" spans="16:26" ht="12" hidden="1">
      <c r="P82">
        <v>58</v>
      </c>
      <c r="Q82" t="s">
        <v>496</v>
      </c>
      <c r="R82">
        <v>11</v>
      </c>
      <c r="Z82" s="24" t="s">
        <v>2286</v>
      </c>
    </row>
    <row r="83" spans="16:26" ht="12" hidden="1">
      <c r="P83">
        <v>60</v>
      </c>
      <c r="Q83" t="s">
        <v>499</v>
      </c>
      <c r="R83">
        <v>20</v>
      </c>
      <c r="Z83" s="24" t="s">
        <v>2446</v>
      </c>
    </row>
    <row r="84" spans="16:26" ht="12" hidden="1">
      <c r="P84">
        <v>61</v>
      </c>
      <c r="Q84" t="s">
        <v>502</v>
      </c>
      <c r="R84">
        <v>8</v>
      </c>
      <c r="Z84" s="24" t="s">
        <v>2448</v>
      </c>
    </row>
    <row r="85" spans="16:26" ht="12" hidden="1">
      <c r="P85">
        <v>63</v>
      </c>
      <c r="Q85" t="s">
        <v>505</v>
      </c>
      <c r="R85">
        <v>7</v>
      </c>
      <c r="Z85" s="24" t="s">
        <v>569</v>
      </c>
    </row>
    <row r="86" spans="16:26" ht="12" hidden="1">
      <c r="P86">
        <v>64</v>
      </c>
      <c r="Q86" t="s">
        <v>508</v>
      </c>
      <c r="R86">
        <v>14</v>
      </c>
      <c r="Z86" s="24" t="s">
        <v>571</v>
      </c>
    </row>
    <row r="87" spans="16:26" ht="12" hidden="1">
      <c r="P87">
        <v>65</v>
      </c>
      <c r="Q87" t="s">
        <v>511</v>
      </c>
      <c r="R87">
        <v>14</v>
      </c>
      <c r="Z87" s="24" t="s">
        <v>573</v>
      </c>
    </row>
    <row r="88" spans="16:26" ht="12" hidden="1">
      <c r="P88">
        <v>66</v>
      </c>
      <c r="Q88" t="s">
        <v>514</v>
      </c>
      <c r="R88">
        <v>14</v>
      </c>
      <c r="Z88" s="24" t="s">
        <v>575</v>
      </c>
    </row>
    <row r="89" spans="16:26" ht="12" hidden="1">
      <c r="P89">
        <v>67</v>
      </c>
      <c r="Q89" t="s">
        <v>517</v>
      </c>
      <c r="R89">
        <v>7</v>
      </c>
      <c r="Z89" s="24" t="s">
        <v>577</v>
      </c>
    </row>
    <row r="90" spans="16:26" ht="12" hidden="1">
      <c r="P90">
        <v>68</v>
      </c>
      <c r="Q90" t="s">
        <v>520</v>
      </c>
      <c r="R90">
        <v>12</v>
      </c>
      <c r="Z90" s="24" t="s">
        <v>579</v>
      </c>
    </row>
    <row r="91" spans="16:26" ht="12" hidden="1">
      <c r="P91">
        <v>69</v>
      </c>
      <c r="Q91" t="s">
        <v>526</v>
      </c>
      <c r="R91">
        <v>8</v>
      </c>
      <c r="Z91" s="24" t="s">
        <v>581</v>
      </c>
    </row>
    <row r="92" spans="16:26" ht="12" hidden="1">
      <c r="P92">
        <v>70</v>
      </c>
      <c r="Q92" t="s">
        <v>529</v>
      </c>
      <c r="R92">
        <v>2</v>
      </c>
      <c r="Z92" s="24" t="s">
        <v>583</v>
      </c>
    </row>
    <row r="93" spans="16:26" ht="12" hidden="1">
      <c r="P93">
        <v>71</v>
      </c>
      <c r="Q93" t="s">
        <v>1375</v>
      </c>
      <c r="R93">
        <v>7</v>
      </c>
      <c r="Z93" s="24" t="s">
        <v>585</v>
      </c>
    </row>
    <row r="94" spans="16:26" ht="12" hidden="1">
      <c r="P94">
        <v>72</v>
      </c>
      <c r="Q94" t="s">
        <v>1378</v>
      </c>
      <c r="R94">
        <v>17</v>
      </c>
      <c r="Z94" s="24" t="s">
        <v>1231</v>
      </c>
    </row>
    <row r="95" spans="16:26" ht="12" hidden="1">
      <c r="P95">
        <v>74</v>
      </c>
      <c r="Q95" t="s">
        <v>1381</v>
      </c>
      <c r="R95">
        <v>8</v>
      </c>
      <c r="Z95" s="24" t="s">
        <v>1233</v>
      </c>
    </row>
    <row r="96" spans="16:26" ht="12" hidden="1">
      <c r="P96">
        <v>75</v>
      </c>
      <c r="Q96" t="s">
        <v>1384</v>
      </c>
      <c r="R96">
        <v>20</v>
      </c>
      <c r="Z96" s="24" t="s">
        <v>1235</v>
      </c>
    </row>
    <row r="97" spans="16:26" ht="12" hidden="1">
      <c r="P97">
        <v>77</v>
      </c>
      <c r="Q97" t="s">
        <v>2238</v>
      </c>
      <c r="R97">
        <v>17</v>
      </c>
      <c r="Z97" s="24" t="s">
        <v>2898</v>
      </c>
    </row>
    <row r="98" spans="16:26" ht="12" hidden="1">
      <c r="P98">
        <v>78</v>
      </c>
      <c r="Q98" t="s">
        <v>1387</v>
      </c>
      <c r="R98">
        <v>20</v>
      </c>
      <c r="Z98" s="24" t="s">
        <v>2900</v>
      </c>
    </row>
    <row r="99" spans="16:26" ht="12" hidden="1">
      <c r="P99">
        <v>79</v>
      </c>
      <c r="Q99" t="s">
        <v>1419</v>
      </c>
      <c r="R99">
        <v>2</v>
      </c>
      <c r="Z99" s="24" t="s">
        <v>2263</v>
      </c>
    </row>
    <row r="100" spans="16:26" ht="12" hidden="1">
      <c r="P100">
        <v>80</v>
      </c>
      <c r="Q100" t="s">
        <v>1422</v>
      </c>
      <c r="R100">
        <v>5</v>
      </c>
      <c r="Z100" s="24" t="s">
        <v>1136</v>
      </c>
    </row>
    <row r="101" spans="16:26" ht="12" hidden="1">
      <c r="P101">
        <v>81</v>
      </c>
      <c r="Q101" t="s">
        <v>1147</v>
      </c>
      <c r="R101">
        <v>12</v>
      </c>
      <c r="Z101" s="24" t="s">
        <v>1138</v>
      </c>
    </row>
    <row r="102" spans="16:26" ht="12" hidden="1">
      <c r="P102">
        <v>82</v>
      </c>
      <c r="Q102" t="s">
        <v>1150</v>
      </c>
      <c r="R102">
        <v>20</v>
      </c>
      <c r="Z102" s="24" t="s">
        <v>1140</v>
      </c>
    </row>
    <row r="103" spans="16:26" ht="12" hidden="1">
      <c r="P103">
        <v>83</v>
      </c>
      <c r="Q103" t="s">
        <v>2220</v>
      </c>
      <c r="R103">
        <v>3</v>
      </c>
      <c r="Z103" s="24" t="s">
        <v>1142</v>
      </c>
    </row>
    <row r="104" spans="16:26" ht="12" hidden="1">
      <c r="P104">
        <v>84</v>
      </c>
      <c r="Q104" t="s">
        <v>2223</v>
      </c>
      <c r="R104">
        <v>9</v>
      </c>
      <c r="Z104" s="24" t="s">
        <v>1144</v>
      </c>
    </row>
    <row r="105" spans="16:26" ht="12" hidden="1">
      <c r="P105">
        <v>85</v>
      </c>
      <c r="Q105" t="s">
        <v>1153</v>
      </c>
      <c r="R105">
        <v>5</v>
      </c>
      <c r="Z105" s="24" t="s">
        <v>108</v>
      </c>
    </row>
    <row r="106" spans="16:26" ht="12" hidden="1">
      <c r="P106">
        <v>86</v>
      </c>
      <c r="Q106" t="s">
        <v>1156</v>
      </c>
      <c r="R106">
        <v>14</v>
      </c>
      <c r="Z106" s="24" t="s">
        <v>2777</v>
      </c>
    </row>
    <row r="107" spans="16:26" ht="12" hidden="1">
      <c r="P107">
        <v>87</v>
      </c>
      <c r="Q107" t="s">
        <v>654</v>
      </c>
      <c r="R107">
        <v>17</v>
      </c>
      <c r="Z107" s="24" t="s">
        <v>1521</v>
      </c>
    </row>
    <row r="108" spans="16:26" ht="12" hidden="1">
      <c r="P108">
        <v>88</v>
      </c>
      <c r="Q108" t="s">
        <v>350</v>
      </c>
      <c r="R108">
        <v>17</v>
      </c>
      <c r="Z108" s="24" t="s">
        <v>2450</v>
      </c>
    </row>
    <row r="109" spans="16:26" ht="12" hidden="1">
      <c r="P109">
        <v>89</v>
      </c>
      <c r="Q109" t="s">
        <v>1287</v>
      </c>
      <c r="R109">
        <v>20</v>
      </c>
      <c r="Z109" s="24" t="s">
        <v>2452</v>
      </c>
    </row>
    <row r="110" spans="16:26" ht="12" hidden="1">
      <c r="P110">
        <v>90</v>
      </c>
      <c r="Q110" t="s">
        <v>1293</v>
      </c>
      <c r="R110">
        <v>4</v>
      </c>
      <c r="Z110" s="24" t="s">
        <v>1247</v>
      </c>
    </row>
    <row r="111" spans="16:26" ht="12" hidden="1">
      <c r="P111">
        <v>91</v>
      </c>
      <c r="Q111" t="s">
        <v>1296</v>
      </c>
      <c r="R111">
        <v>14</v>
      </c>
      <c r="Z111" s="24" t="s">
        <v>1249</v>
      </c>
    </row>
    <row r="112" spans="16:26" ht="12" hidden="1">
      <c r="P112">
        <v>92</v>
      </c>
      <c r="Q112" t="s">
        <v>1299</v>
      </c>
      <c r="R112">
        <v>16</v>
      </c>
      <c r="Z112" s="24" t="s">
        <v>1251</v>
      </c>
    </row>
    <row r="113" spans="16:26" ht="12" hidden="1">
      <c r="P113">
        <v>94</v>
      </c>
      <c r="Q113" t="s">
        <v>1302</v>
      </c>
      <c r="R113">
        <v>14</v>
      </c>
      <c r="Z113" s="24" t="s">
        <v>1253</v>
      </c>
    </row>
    <row r="114" spans="16:26" ht="12" hidden="1">
      <c r="P114">
        <v>95</v>
      </c>
      <c r="Q114" t="s">
        <v>653</v>
      </c>
      <c r="R114">
        <v>15</v>
      </c>
      <c r="Z114" s="24" t="s">
        <v>1255</v>
      </c>
    </row>
    <row r="115" spans="16:26" ht="12" hidden="1">
      <c r="P115">
        <v>96</v>
      </c>
      <c r="Q115" t="s">
        <v>656</v>
      </c>
      <c r="R115">
        <v>6</v>
      </c>
      <c r="Z115" s="24" t="s">
        <v>1257</v>
      </c>
    </row>
    <row r="116" spans="16:26" ht="12" hidden="1">
      <c r="P116">
        <v>97</v>
      </c>
      <c r="Q116" t="s">
        <v>659</v>
      </c>
      <c r="R116">
        <v>1</v>
      </c>
      <c r="Z116" s="24" t="s">
        <v>1259</v>
      </c>
    </row>
    <row r="117" spans="16:26" ht="12" hidden="1">
      <c r="P117">
        <v>98</v>
      </c>
      <c r="Q117" t="s">
        <v>379</v>
      </c>
      <c r="R117">
        <v>19</v>
      </c>
      <c r="Z117" s="24" t="s">
        <v>770</v>
      </c>
    </row>
    <row r="118" spans="16:26" ht="12" hidden="1">
      <c r="P118">
        <v>99</v>
      </c>
      <c r="Q118" t="s">
        <v>2818</v>
      </c>
      <c r="R118">
        <v>4</v>
      </c>
      <c r="Z118" s="24" t="s">
        <v>772</v>
      </c>
    </row>
    <row r="119" spans="16:26" ht="12" hidden="1">
      <c r="P119">
        <v>100</v>
      </c>
      <c r="Q119" t="s">
        <v>2821</v>
      </c>
      <c r="R119">
        <v>17</v>
      </c>
      <c r="Z119" s="24" t="s">
        <v>774</v>
      </c>
    </row>
    <row r="120" spans="16:26" ht="12" hidden="1">
      <c r="P120">
        <v>101</v>
      </c>
      <c r="Q120" t="s">
        <v>1187</v>
      </c>
      <c r="R120">
        <v>1</v>
      </c>
      <c r="Z120" s="24" t="s">
        <v>776</v>
      </c>
    </row>
    <row r="121" spans="16:26" ht="12" hidden="1">
      <c r="P121">
        <v>102</v>
      </c>
      <c r="Q121" t="s">
        <v>1193</v>
      </c>
      <c r="R121">
        <v>3</v>
      </c>
      <c r="Z121" s="24" t="s">
        <v>778</v>
      </c>
    </row>
    <row r="122" spans="16:26" ht="12" hidden="1">
      <c r="P122">
        <v>103</v>
      </c>
      <c r="Q122" t="s">
        <v>1196</v>
      </c>
      <c r="R122">
        <v>14</v>
      </c>
      <c r="Z122" s="24" t="s">
        <v>780</v>
      </c>
    </row>
    <row r="123" spans="16:26" ht="12" hidden="1">
      <c r="P123">
        <v>104</v>
      </c>
      <c r="Q123" t="s">
        <v>1199</v>
      </c>
      <c r="R123">
        <v>6</v>
      </c>
      <c r="Z123" s="24" t="s">
        <v>782</v>
      </c>
    </row>
    <row r="124" spans="16:26" ht="12" hidden="1">
      <c r="P124">
        <v>105</v>
      </c>
      <c r="Q124" t="s">
        <v>1202</v>
      </c>
      <c r="R124">
        <v>7</v>
      </c>
      <c r="Z124" s="24" t="s">
        <v>784</v>
      </c>
    </row>
    <row r="125" spans="16:26" ht="12" hidden="1">
      <c r="P125">
        <v>106</v>
      </c>
      <c r="Q125" t="s">
        <v>1205</v>
      </c>
      <c r="R125">
        <v>14</v>
      </c>
      <c r="Z125" s="24" t="s">
        <v>786</v>
      </c>
    </row>
    <row r="126" spans="16:26" ht="12" hidden="1">
      <c r="P126">
        <v>107</v>
      </c>
      <c r="Q126" t="s">
        <v>1208</v>
      </c>
      <c r="R126">
        <v>6</v>
      </c>
      <c r="Z126" s="24" t="s">
        <v>788</v>
      </c>
    </row>
    <row r="127" spans="16:26" ht="12" hidden="1">
      <c r="P127">
        <v>108</v>
      </c>
      <c r="Q127" t="s">
        <v>2929</v>
      </c>
      <c r="R127">
        <v>2</v>
      </c>
      <c r="Z127" s="24" t="s">
        <v>790</v>
      </c>
    </row>
    <row r="128" spans="16:26" ht="12" hidden="1">
      <c r="P128">
        <v>110</v>
      </c>
      <c r="Q128" t="s">
        <v>2870</v>
      </c>
      <c r="R128">
        <v>14</v>
      </c>
      <c r="Z128" s="24" t="s">
        <v>792</v>
      </c>
    </row>
    <row r="129" spans="16:26" ht="12" hidden="1">
      <c r="P129">
        <v>111</v>
      </c>
      <c r="Q129" t="s">
        <v>366</v>
      </c>
      <c r="R129">
        <v>14</v>
      </c>
      <c r="Z129" s="24" t="s">
        <v>794</v>
      </c>
    </row>
    <row r="130" spans="16:26" ht="12" hidden="1">
      <c r="P130">
        <v>113</v>
      </c>
      <c r="Q130" t="s">
        <v>2717</v>
      </c>
      <c r="R130">
        <v>15</v>
      </c>
      <c r="Z130" s="24" t="s">
        <v>796</v>
      </c>
    </row>
    <row r="131" spans="16:26" ht="12" hidden="1">
      <c r="P131">
        <v>114</v>
      </c>
      <c r="Q131" t="s">
        <v>2719</v>
      </c>
      <c r="R131">
        <v>1</v>
      </c>
      <c r="Z131" s="24" t="s">
        <v>798</v>
      </c>
    </row>
    <row r="132" spans="16:26" ht="12" hidden="1">
      <c r="P132">
        <v>115</v>
      </c>
      <c r="Q132" t="s">
        <v>2725</v>
      </c>
      <c r="R132">
        <v>6</v>
      </c>
      <c r="Z132" s="24" t="s">
        <v>800</v>
      </c>
    </row>
    <row r="133" spans="16:26" ht="12" hidden="1">
      <c r="P133">
        <v>116</v>
      </c>
      <c r="Q133" t="s">
        <v>2728</v>
      </c>
      <c r="R133">
        <v>14</v>
      </c>
      <c r="Z133" s="24" t="s">
        <v>2359</v>
      </c>
    </row>
    <row r="134" spans="16:26" ht="12" hidden="1">
      <c r="P134">
        <v>117</v>
      </c>
      <c r="Q134" t="s">
        <v>2734</v>
      </c>
      <c r="R134">
        <v>8</v>
      </c>
      <c r="Z134" s="24" t="s">
        <v>2361</v>
      </c>
    </row>
    <row r="135" spans="16:26" ht="12" hidden="1">
      <c r="P135">
        <v>118</v>
      </c>
      <c r="Q135" t="s">
        <v>2740</v>
      </c>
      <c r="R135">
        <v>12</v>
      </c>
      <c r="Z135" s="24" t="s">
        <v>2363</v>
      </c>
    </row>
    <row r="136" spans="16:26" ht="12" hidden="1">
      <c r="P136">
        <v>119</v>
      </c>
      <c r="Q136" t="s">
        <v>1407</v>
      </c>
      <c r="R136">
        <v>7</v>
      </c>
      <c r="Z136" s="24" t="s">
        <v>2365</v>
      </c>
    </row>
    <row r="137" spans="16:26" ht="12" hidden="1">
      <c r="P137">
        <v>120</v>
      </c>
      <c r="Q137" t="s">
        <v>1410</v>
      </c>
      <c r="R137">
        <v>4</v>
      </c>
      <c r="Z137" s="24" t="s">
        <v>1918</v>
      </c>
    </row>
    <row r="138" spans="16:26" ht="12" hidden="1">
      <c r="P138">
        <v>121</v>
      </c>
      <c r="Q138" t="s">
        <v>1413</v>
      </c>
      <c r="R138">
        <v>3</v>
      </c>
      <c r="Z138" s="24" t="s">
        <v>1920</v>
      </c>
    </row>
    <row r="139" spans="16:26" ht="12" hidden="1">
      <c r="P139">
        <v>122</v>
      </c>
      <c r="Q139" t="s">
        <v>382</v>
      </c>
      <c r="R139">
        <v>6</v>
      </c>
      <c r="Z139" s="24" t="s">
        <v>1391</v>
      </c>
    </row>
    <row r="140" spans="16:26" ht="12" hidden="1">
      <c r="P140">
        <v>123</v>
      </c>
      <c r="Q140" t="s">
        <v>385</v>
      </c>
      <c r="R140">
        <v>20</v>
      </c>
      <c r="Z140" s="24" t="s">
        <v>2164</v>
      </c>
    </row>
    <row r="141" spans="16:26" ht="12" hidden="1">
      <c r="P141">
        <v>124</v>
      </c>
      <c r="Q141" t="s">
        <v>388</v>
      </c>
      <c r="R141">
        <v>14</v>
      </c>
      <c r="Z141" s="24" t="s">
        <v>2166</v>
      </c>
    </row>
    <row r="142" spans="16:26" ht="12" hidden="1">
      <c r="P142">
        <v>125</v>
      </c>
      <c r="Q142" t="s">
        <v>934</v>
      </c>
      <c r="R142">
        <v>2</v>
      </c>
      <c r="Z142" s="24" t="s">
        <v>2168</v>
      </c>
    </row>
    <row r="143" spans="16:26" ht="12" hidden="1">
      <c r="P143">
        <v>127</v>
      </c>
      <c r="Q143" t="s">
        <v>940</v>
      </c>
      <c r="R143">
        <v>12</v>
      </c>
      <c r="Z143" s="24" t="s">
        <v>2170</v>
      </c>
    </row>
    <row r="144" spans="16:26" ht="12" hidden="1">
      <c r="P144">
        <v>129</v>
      </c>
      <c r="Q144" t="s">
        <v>2103</v>
      </c>
      <c r="R144">
        <v>5</v>
      </c>
      <c r="Z144" s="24" t="s">
        <v>2172</v>
      </c>
    </row>
    <row r="145" spans="16:26" ht="12" hidden="1">
      <c r="P145">
        <v>130</v>
      </c>
      <c r="Q145" t="s">
        <v>1446</v>
      </c>
      <c r="R145">
        <v>9</v>
      </c>
      <c r="Z145" s="24" t="s">
        <v>226</v>
      </c>
    </row>
    <row r="146" spans="16:26" ht="12" hidden="1">
      <c r="P146">
        <v>131</v>
      </c>
      <c r="Q146" t="s">
        <v>1449</v>
      </c>
      <c r="R146">
        <v>13</v>
      </c>
      <c r="Z146" s="24" t="s">
        <v>228</v>
      </c>
    </row>
    <row r="147" spans="16:26" ht="12" hidden="1">
      <c r="P147">
        <v>132</v>
      </c>
      <c r="Q147" t="s">
        <v>1452</v>
      </c>
      <c r="R147">
        <v>18</v>
      </c>
      <c r="Z147" s="24" t="s">
        <v>230</v>
      </c>
    </row>
    <row r="148" spans="16:26" ht="12" hidden="1">
      <c r="P148">
        <v>133</v>
      </c>
      <c r="Q148" t="s">
        <v>862</v>
      </c>
      <c r="R148">
        <v>21</v>
      </c>
      <c r="Z148" s="24" t="s">
        <v>232</v>
      </c>
    </row>
    <row r="149" spans="16:26" ht="12" hidden="1">
      <c r="P149">
        <v>134</v>
      </c>
      <c r="Q149" t="s">
        <v>1455</v>
      </c>
      <c r="R149">
        <v>17</v>
      </c>
      <c r="Z149" s="24" t="s">
        <v>234</v>
      </c>
    </row>
    <row r="150" spans="16:26" ht="12" hidden="1">
      <c r="P150">
        <v>135</v>
      </c>
      <c r="Q150" t="s">
        <v>2559</v>
      </c>
      <c r="R150">
        <v>1</v>
      </c>
      <c r="Z150" s="24" t="s">
        <v>236</v>
      </c>
    </row>
    <row r="151" spans="16:26" ht="12" hidden="1">
      <c r="P151">
        <v>136</v>
      </c>
      <c r="Q151" t="s">
        <v>2562</v>
      </c>
      <c r="R151">
        <v>10</v>
      </c>
      <c r="Z151" s="24" t="s">
        <v>443</v>
      </c>
    </row>
    <row r="152" spans="16:26" ht="12" hidden="1">
      <c r="P152">
        <v>137</v>
      </c>
      <c r="Q152" t="s">
        <v>2565</v>
      </c>
      <c r="R152">
        <v>16</v>
      </c>
      <c r="Z152" s="24" t="s">
        <v>445</v>
      </c>
    </row>
    <row r="153" spans="16:26" ht="12" hidden="1">
      <c r="P153">
        <v>138</v>
      </c>
      <c r="Q153" t="s">
        <v>2568</v>
      </c>
      <c r="R153">
        <v>18</v>
      </c>
      <c r="Z153" s="24" t="s">
        <v>447</v>
      </c>
    </row>
    <row r="154" spans="16:26" ht="12" hidden="1">
      <c r="P154">
        <v>139</v>
      </c>
      <c r="Q154" t="s">
        <v>2571</v>
      </c>
      <c r="R154">
        <v>7</v>
      </c>
      <c r="Z154" s="24" t="s">
        <v>449</v>
      </c>
    </row>
    <row r="155" spans="16:26" ht="12" hidden="1">
      <c r="P155">
        <v>140</v>
      </c>
      <c r="Q155" t="s">
        <v>2574</v>
      </c>
      <c r="R155">
        <v>12</v>
      </c>
      <c r="Z155" s="24" t="s">
        <v>402</v>
      </c>
    </row>
    <row r="156" spans="16:26" ht="12" hidden="1">
      <c r="P156">
        <v>141</v>
      </c>
      <c r="Q156" t="s">
        <v>2577</v>
      </c>
      <c r="R156">
        <v>16</v>
      </c>
      <c r="Z156" s="24" t="s">
        <v>404</v>
      </c>
    </row>
    <row r="157" spans="16:26" ht="12" hidden="1">
      <c r="P157">
        <v>144</v>
      </c>
      <c r="Q157" t="s">
        <v>1543</v>
      </c>
      <c r="R157">
        <v>7</v>
      </c>
      <c r="Z157" s="24" t="s">
        <v>406</v>
      </c>
    </row>
    <row r="158" spans="16:26" ht="12" hidden="1">
      <c r="P158">
        <v>145</v>
      </c>
      <c r="Q158" t="s">
        <v>1546</v>
      </c>
      <c r="R158">
        <v>6</v>
      </c>
      <c r="Z158" s="24" t="s">
        <v>408</v>
      </c>
    </row>
    <row r="159" spans="16:26" ht="12" hidden="1">
      <c r="P159">
        <v>146</v>
      </c>
      <c r="Q159" t="s">
        <v>1549</v>
      </c>
      <c r="R159">
        <v>2</v>
      </c>
      <c r="Z159" s="24" t="s">
        <v>410</v>
      </c>
    </row>
    <row r="160" spans="16:26" ht="12" hidden="1">
      <c r="P160">
        <v>148</v>
      </c>
      <c r="Q160" t="s">
        <v>1552</v>
      </c>
      <c r="R160">
        <v>17</v>
      </c>
      <c r="Z160" s="24" t="s">
        <v>412</v>
      </c>
    </row>
    <row r="161" spans="16:26" ht="12" hidden="1">
      <c r="P161">
        <v>149</v>
      </c>
      <c r="Q161" t="s">
        <v>1839</v>
      </c>
      <c r="R161">
        <v>3</v>
      </c>
      <c r="Z161" s="24" t="s">
        <v>414</v>
      </c>
    </row>
    <row r="162" spans="16:26" ht="12" hidden="1">
      <c r="P162">
        <v>150</v>
      </c>
      <c r="Q162" t="s">
        <v>1842</v>
      </c>
      <c r="R162">
        <v>3</v>
      </c>
      <c r="Z162" s="24" t="s">
        <v>416</v>
      </c>
    </row>
    <row r="163" spans="16:26" ht="12" hidden="1">
      <c r="P163">
        <v>151</v>
      </c>
      <c r="Q163" t="s">
        <v>2247</v>
      </c>
      <c r="R163">
        <v>5</v>
      </c>
      <c r="Z163" s="24" t="s">
        <v>418</v>
      </c>
    </row>
    <row r="164" spans="16:26" ht="12" hidden="1">
      <c r="P164">
        <v>152</v>
      </c>
      <c r="Q164" t="s">
        <v>803</v>
      </c>
      <c r="R164">
        <v>2</v>
      </c>
      <c r="Z164" s="24" t="s">
        <v>420</v>
      </c>
    </row>
    <row r="165" spans="16:26" ht="12" hidden="1">
      <c r="P165">
        <v>153</v>
      </c>
      <c r="Q165" t="s">
        <v>806</v>
      </c>
      <c r="R165">
        <v>17</v>
      </c>
      <c r="Z165" s="24" t="s">
        <v>422</v>
      </c>
    </row>
    <row r="166" spans="16:26" ht="12" hidden="1">
      <c r="P166">
        <v>154</v>
      </c>
      <c r="Q166" t="s">
        <v>809</v>
      </c>
      <c r="R166">
        <v>16</v>
      </c>
      <c r="Z166" s="24" t="s">
        <v>1780</v>
      </c>
    </row>
    <row r="167" spans="16:26" ht="12" hidden="1">
      <c r="P167">
        <v>155</v>
      </c>
      <c r="Q167" t="s">
        <v>812</v>
      </c>
      <c r="R167">
        <v>17</v>
      </c>
      <c r="Z167" s="24" t="s">
        <v>1782</v>
      </c>
    </row>
    <row r="168" spans="16:26" ht="12" hidden="1">
      <c r="P168">
        <v>156</v>
      </c>
      <c r="Q168" t="s">
        <v>815</v>
      </c>
      <c r="R168">
        <v>5</v>
      </c>
      <c r="Z168" s="24" t="s">
        <v>1784</v>
      </c>
    </row>
    <row r="169" spans="16:26" ht="12" hidden="1">
      <c r="P169">
        <v>158</v>
      </c>
      <c r="Q169" t="s">
        <v>818</v>
      </c>
      <c r="R169">
        <v>1</v>
      </c>
      <c r="Z169" s="24" t="s">
        <v>2868</v>
      </c>
    </row>
    <row r="170" spans="16:26" ht="12" hidden="1">
      <c r="P170">
        <v>159</v>
      </c>
      <c r="Q170" t="s">
        <v>821</v>
      </c>
      <c r="R170">
        <v>16</v>
      </c>
      <c r="Z170" s="24" t="s">
        <v>282</v>
      </c>
    </row>
    <row r="171" spans="16:26" ht="12" hidden="1">
      <c r="P171">
        <v>161</v>
      </c>
      <c r="Q171" t="s">
        <v>824</v>
      </c>
      <c r="R171">
        <v>7</v>
      </c>
      <c r="Z171" s="24" t="s">
        <v>284</v>
      </c>
    </row>
    <row r="172" spans="16:26" ht="12" hidden="1">
      <c r="P172">
        <v>163</v>
      </c>
      <c r="Q172" t="s">
        <v>830</v>
      </c>
      <c r="R172">
        <v>1</v>
      </c>
      <c r="Z172" s="24" t="s">
        <v>286</v>
      </c>
    </row>
    <row r="173" spans="16:26" ht="12" hidden="1">
      <c r="P173">
        <v>164</v>
      </c>
      <c r="Q173" t="s">
        <v>833</v>
      </c>
      <c r="R173">
        <v>11</v>
      </c>
      <c r="Z173" s="24" t="s">
        <v>288</v>
      </c>
    </row>
    <row r="174" spans="16:26" ht="12" hidden="1">
      <c r="P174">
        <v>165</v>
      </c>
      <c r="Q174" t="s">
        <v>836</v>
      </c>
      <c r="R174">
        <v>5</v>
      </c>
      <c r="Z174" s="24" t="s">
        <v>290</v>
      </c>
    </row>
    <row r="175" spans="16:26" ht="12" hidden="1">
      <c r="P175">
        <v>166</v>
      </c>
      <c r="Q175" t="s">
        <v>842</v>
      </c>
      <c r="R175">
        <v>16</v>
      </c>
      <c r="Z175" s="24" t="s">
        <v>292</v>
      </c>
    </row>
    <row r="176" spans="16:26" ht="12" hidden="1">
      <c r="P176">
        <v>167</v>
      </c>
      <c r="Q176" t="s">
        <v>845</v>
      </c>
      <c r="R176">
        <v>13</v>
      </c>
      <c r="Z176" s="24" t="s">
        <v>294</v>
      </c>
    </row>
    <row r="177" spans="16:26" ht="12" hidden="1">
      <c r="P177">
        <v>168</v>
      </c>
      <c r="Q177" t="s">
        <v>848</v>
      </c>
      <c r="R177">
        <v>3</v>
      </c>
      <c r="Z177" s="24" t="s">
        <v>587</v>
      </c>
    </row>
    <row r="178" spans="16:26" ht="12" hidden="1">
      <c r="P178">
        <v>169</v>
      </c>
      <c r="Q178" t="s">
        <v>851</v>
      </c>
      <c r="R178">
        <v>1</v>
      </c>
      <c r="Z178" s="24" t="s">
        <v>613</v>
      </c>
    </row>
    <row r="179" spans="16:26" ht="12" hidden="1">
      <c r="P179">
        <v>170</v>
      </c>
      <c r="Q179" t="s">
        <v>854</v>
      </c>
      <c r="R179">
        <v>8</v>
      </c>
      <c r="Z179" s="24" t="s">
        <v>615</v>
      </c>
    </row>
    <row r="180" spans="16:26" ht="12" hidden="1">
      <c r="P180">
        <v>171</v>
      </c>
      <c r="Q180" t="s">
        <v>857</v>
      </c>
      <c r="R180">
        <v>17</v>
      </c>
      <c r="Z180" s="24" t="s">
        <v>617</v>
      </c>
    </row>
    <row r="181" spans="16:26" ht="12" hidden="1">
      <c r="P181">
        <v>172</v>
      </c>
      <c r="Q181" t="s">
        <v>863</v>
      </c>
      <c r="R181">
        <v>4</v>
      </c>
      <c r="Z181" s="24" t="s">
        <v>1501</v>
      </c>
    </row>
    <row r="182" spans="16:26" ht="12" hidden="1">
      <c r="P182">
        <v>173</v>
      </c>
      <c r="Q182" t="s">
        <v>866</v>
      </c>
      <c r="R182">
        <v>13</v>
      </c>
      <c r="Z182" s="24" t="s">
        <v>1503</v>
      </c>
    </row>
    <row r="183" spans="16:26" ht="12" hidden="1">
      <c r="P183">
        <v>175</v>
      </c>
      <c r="Q183" t="s">
        <v>878</v>
      </c>
      <c r="R183">
        <v>18</v>
      </c>
      <c r="Z183" s="24" t="s">
        <v>1505</v>
      </c>
    </row>
    <row r="184" spans="16:26" ht="12" hidden="1">
      <c r="P184">
        <v>176</v>
      </c>
      <c r="Q184" t="s">
        <v>881</v>
      </c>
      <c r="R184">
        <v>7</v>
      </c>
      <c r="Z184" s="24" t="s">
        <v>1507</v>
      </c>
    </row>
    <row r="185" spans="16:26" ht="12" hidden="1">
      <c r="P185">
        <v>177</v>
      </c>
      <c r="Q185" t="s">
        <v>1730</v>
      </c>
      <c r="R185">
        <v>11</v>
      </c>
      <c r="Z185" s="24" t="s">
        <v>1509</v>
      </c>
    </row>
    <row r="186" spans="16:26" ht="12" hidden="1">
      <c r="P186">
        <v>178</v>
      </c>
      <c r="Q186" t="s">
        <v>1733</v>
      </c>
      <c r="R186">
        <v>9</v>
      </c>
      <c r="Z186" s="24" t="s">
        <v>12</v>
      </c>
    </row>
    <row r="187" spans="16:26" ht="12" hidden="1">
      <c r="P187">
        <v>179</v>
      </c>
      <c r="Q187" t="s">
        <v>172</v>
      </c>
      <c r="R187">
        <v>4</v>
      </c>
      <c r="Z187" s="24" t="s">
        <v>14</v>
      </c>
    </row>
    <row r="188" spans="16:26" ht="12" hidden="1">
      <c r="P188">
        <v>180</v>
      </c>
      <c r="Q188" t="s">
        <v>2124</v>
      </c>
      <c r="R188">
        <v>8</v>
      </c>
      <c r="Z188" s="24" t="s">
        <v>16</v>
      </c>
    </row>
    <row r="189" spans="16:26" ht="12" hidden="1">
      <c r="P189">
        <v>181</v>
      </c>
      <c r="Q189" t="s">
        <v>1324</v>
      </c>
      <c r="R189">
        <v>17</v>
      </c>
      <c r="Z189" s="24" t="s">
        <v>760</v>
      </c>
    </row>
    <row r="190" spans="16:26" ht="12" hidden="1">
      <c r="P190">
        <v>183</v>
      </c>
      <c r="Q190" t="s">
        <v>117</v>
      </c>
      <c r="R190">
        <v>15</v>
      </c>
      <c r="Z190" s="24" t="s">
        <v>762</v>
      </c>
    </row>
    <row r="191" spans="16:26" ht="12" hidden="1">
      <c r="P191">
        <v>184</v>
      </c>
      <c r="Q191" t="s">
        <v>119</v>
      </c>
      <c r="R191">
        <v>15</v>
      </c>
      <c r="Z191" s="24" t="s">
        <v>2846</v>
      </c>
    </row>
    <row r="192" spans="16:26" ht="12" hidden="1">
      <c r="P192">
        <v>185</v>
      </c>
      <c r="Q192" t="s">
        <v>349</v>
      </c>
      <c r="R192">
        <v>12</v>
      </c>
      <c r="Z192" s="24" t="s">
        <v>1467</v>
      </c>
    </row>
    <row r="193" spans="16:26" ht="12" hidden="1">
      <c r="P193">
        <v>186</v>
      </c>
      <c r="Q193" t="s">
        <v>352</v>
      </c>
      <c r="R193">
        <v>8</v>
      </c>
      <c r="Z193" s="24" t="s">
        <v>1469</v>
      </c>
    </row>
    <row r="194" spans="16:26" ht="12" hidden="1">
      <c r="P194">
        <v>187</v>
      </c>
      <c r="Q194" t="s">
        <v>355</v>
      </c>
      <c r="R194">
        <v>2</v>
      </c>
      <c r="Z194" s="24" t="s">
        <v>1471</v>
      </c>
    </row>
    <row r="195" spans="16:26" ht="12" hidden="1">
      <c r="P195">
        <v>189</v>
      </c>
      <c r="Q195" t="s">
        <v>2964</v>
      </c>
      <c r="R195">
        <v>5</v>
      </c>
      <c r="Z195" s="24" t="s">
        <v>1473</v>
      </c>
    </row>
    <row r="196" spans="16:26" ht="12" hidden="1">
      <c r="P196">
        <v>190</v>
      </c>
      <c r="Q196" t="s">
        <v>2967</v>
      </c>
      <c r="R196">
        <v>1</v>
      </c>
      <c r="Z196" s="24" t="s">
        <v>1475</v>
      </c>
    </row>
    <row r="197" spans="16:26" ht="12" hidden="1">
      <c r="P197">
        <v>192</v>
      </c>
      <c r="Q197" t="s">
        <v>1846</v>
      </c>
      <c r="R197">
        <v>17</v>
      </c>
      <c r="Z197" s="24" t="s">
        <v>1477</v>
      </c>
    </row>
    <row r="198" spans="16:26" ht="12" hidden="1">
      <c r="P198">
        <v>193</v>
      </c>
      <c r="Q198" t="s">
        <v>1849</v>
      </c>
      <c r="R198">
        <v>1</v>
      </c>
      <c r="Z198" s="24" t="s">
        <v>1479</v>
      </c>
    </row>
    <row r="199" spans="16:26" ht="12" hidden="1">
      <c r="P199">
        <v>194</v>
      </c>
      <c r="Q199" t="s">
        <v>1852</v>
      </c>
      <c r="R199">
        <v>6</v>
      </c>
      <c r="Z199" s="24" t="s">
        <v>591</v>
      </c>
    </row>
    <row r="200" spans="16:26" ht="12" hidden="1">
      <c r="P200">
        <v>195</v>
      </c>
      <c r="Q200" t="s">
        <v>1855</v>
      </c>
      <c r="R200">
        <v>14</v>
      </c>
      <c r="Z200" s="24" t="s">
        <v>593</v>
      </c>
    </row>
    <row r="201" spans="16:26" ht="12" hidden="1">
      <c r="P201">
        <v>196</v>
      </c>
      <c r="Q201" t="s">
        <v>1858</v>
      </c>
      <c r="R201">
        <v>15</v>
      </c>
      <c r="Z201" s="24" t="s">
        <v>595</v>
      </c>
    </row>
    <row r="202" spans="16:26" ht="12" hidden="1">
      <c r="P202">
        <v>197</v>
      </c>
      <c r="Q202" t="s">
        <v>1864</v>
      </c>
      <c r="R202">
        <v>17</v>
      </c>
      <c r="Z202" s="24" t="s">
        <v>597</v>
      </c>
    </row>
    <row r="203" spans="16:26" ht="12" hidden="1">
      <c r="P203">
        <v>198</v>
      </c>
      <c r="Q203" t="s">
        <v>1867</v>
      </c>
      <c r="R203">
        <v>19</v>
      </c>
      <c r="Z203" s="24" t="s">
        <v>599</v>
      </c>
    </row>
    <row r="204" spans="16:26" ht="12" hidden="1">
      <c r="P204">
        <v>199</v>
      </c>
      <c r="Q204" t="s">
        <v>1725</v>
      </c>
      <c r="R204">
        <v>7</v>
      </c>
      <c r="Z204" s="24" t="s">
        <v>601</v>
      </c>
    </row>
    <row r="205" spans="16:26" ht="12" hidden="1">
      <c r="P205">
        <v>200</v>
      </c>
      <c r="Q205" t="s">
        <v>1127</v>
      </c>
      <c r="R205">
        <v>2</v>
      </c>
      <c r="Z205" s="24" t="s">
        <v>603</v>
      </c>
    </row>
    <row r="206" spans="16:26" ht="12" hidden="1">
      <c r="P206">
        <v>201</v>
      </c>
      <c r="Q206" t="s">
        <v>187</v>
      </c>
      <c r="R206">
        <v>6</v>
      </c>
      <c r="Z206" s="24" t="s">
        <v>605</v>
      </c>
    </row>
    <row r="207" spans="16:26" ht="12" hidden="1">
      <c r="P207">
        <v>202</v>
      </c>
      <c r="Q207" t="s">
        <v>190</v>
      </c>
      <c r="R207">
        <v>6</v>
      </c>
      <c r="Z207" s="24" t="s">
        <v>2059</v>
      </c>
    </row>
    <row r="208" spans="16:26" ht="12" hidden="1">
      <c r="P208">
        <v>203</v>
      </c>
      <c r="Q208" t="s">
        <v>193</v>
      </c>
      <c r="R208">
        <v>6</v>
      </c>
      <c r="Z208" s="24" t="s">
        <v>2061</v>
      </c>
    </row>
    <row r="209" spans="16:26" ht="12" hidden="1">
      <c r="P209">
        <v>204</v>
      </c>
      <c r="Q209" t="s">
        <v>196</v>
      </c>
      <c r="R209">
        <v>19</v>
      </c>
      <c r="Z209" s="24" t="s">
        <v>2063</v>
      </c>
    </row>
    <row r="210" spans="16:26" ht="12" hidden="1">
      <c r="P210">
        <v>205</v>
      </c>
      <c r="Q210" t="s">
        <v>202</v>
      </c>
      <c r="R210">
        <v>14</v>
      </c>
      <c r="Z210" s="24" t="s">
        <v>2065</v>
      </c>
    </row>
    <row r="211" spans="16:26" ht="12" hidden="1">
      <c r="P211">
        <v>206</v>
      </c>
      <c r="Q211" t="s">
        <v>205</v>
      </c>
      <c r="R211">
        <v>20</v>
      </c>
      <c r="Z211" s="24" t="s">
        <v>2067</v>
      </c>
    </row>
    <row r="212" spans="16:26" ht="12" hidden="1">
      <c r="P212">
        <v>208</v>
      </c>
      <c r="Q212" t="s">
        <v>208</v>
      </c>
      <c r="R212">
        <v>2</v>
      </c>
      <c r="Z212" s="24" t="s">
        <v>2069</v>
      </c>
    </row>
    <row r="213" spans="16:26" ht="12" hidden="1">
      <c r="P213">
        <v>209</v>
      </c>
      <c r="Q213" t="s">
        <v>2143</v>
      </c>
      <c r="R213">
        <v>8</v>
      </c>
      <c r="Z213" s="24" t="s">
        <v>2071</v>
      </c>
    </row>
    <row r="214" spans="16:26" ht="12" hidden="1">
      <c r="P214">
        <v>211</v>
      </c>
      <c r="Q214" t="s">
        <v>2146</v>
      </c>
      <c r="R214">
        <v>2</v>
      </c>
      <c r="Z214" s="24" t="s">
        <v>2073</v>
      </c>
    </row>
    <row r="215" spans="16:26" ht="12" hidden="1">
      <c r="P215">
        <v>212</v>
      </c>
      <c r="Q215" t="s">
        <v>2149</v>
      </c>
      <c r="R215">
        <v>2</v>
      </c>
      <c r="Z215" s="24" t="s">
        <v>2075</v>
      </c>
    </row>
    <row r="216" spans="16:26" ht="12" hidden="1">
      <c r="P216">
        <v>213</v>
      </c>
      <c r="Q216" t="s">
        <v>2158</v>
      </c>
      <c r="R216">
        <v>1</v>
      </c>
      <c r="Z216" s="24" t="s">
        <v>2077</v>
      </c>
    </row>
    <row r="217" spans="16:26" ht="12" hidden="1">
      <c r="P217">
        <v>214</v>
      </c>
      <c r="Q217" t="s">
        <v>2161</v>
      </c>
      <c r="R217">
        <v>6</v>
      </c>
      <c r="Z217" s="24" t="s">
        <v>2079</v>
      </c>
    </row>
    <row r="218" spans="16:26" ht="12" hidden="1">
      <c r="P218">
        <v>215</v>
      </c>
      <c r="Q218" t="s">
        <v>1489</v>
      </c>
      <c r="R218">
        <v>8</v>
      </c>
      <c r="Z218" s="24" t="s">
        <v>2081</v>
      </c>
    </row>
    <row r="219" spans="16:26" ht="12" hidden="1">
      <c r="P219">
        <v>216</v>
      </c>
      <c r="Q219" t="s">
        <v>2227</v>
      </c>
      <c r="R219">
        <v>4</v>
      </c>
      <c r="Z219" s="24" t="s">
        <v>2083</v>
      </c>
    </row>
    <row r="220" spans="16:26" ht="12" hidden="1">
      <c r="P220">
        <v>217</v>
      </c>
      <c r="Q220" t="s">
        <v>2230</v>
      </c>
      <c r="R220">
        <v>18</v>
      </c>
      <c r="Z220" s="24" t="s">
        <v>764</v>
      </c>
    </row>
    <row r="221" spans="16:26" ht="12" hidden="1">
      <c r="P221">
        <v>219</v>
      </c>
      <c r="Q221" t="s">
        <v>2236</v>
      </c>
      <c r="R221">
        <v>19</v>
      </c>
      <c r="Z221" s="24" t="s">
        <v>766</v>
      </c>
    </row>
    <row r="222" spans="16:26" ht="12" hidden="1">
      <c r="P222">
        <v>220</v>
      </c>
      <c r="Q222" t="s">
        <v>2242</v>
      </c>
      <c r="R222">
        <v>3</v>
      </c>
      <c r="Z222" s="24" t="s">
        <v>993</v>
      </c>
    </row>
    <row r="223" spans="16:26" ht="12" hidden="1">
      <c r="P223">
        <v>221</v>
      </c>
      <c r="Q223" t="s">
        <v>2245</v>
      </c>
      <c r="R223">
        <v>11</v>
      </c>
      <c r="Z223" s="24" t="s">
        <v>995</v>
      </c>
    </row>
    <row r="224" spans="16:26" ht="12" hidden="1">
      <c r="P224">
        <v>222</v>
      </c>
      <c r="Q224" t="s">
        <v>2248</v>
      </c>
      <c r="R224">
        <v>18</v>
      </c>
      <c r="Z224" s="24" t="s">
        <v>997</v>
      </c>
    </row>
    <row r="225" spans="16:26" ht="12" hidden="1">
      <c r="P225">
        <v>223</v>
      </c>
      <c r="Q225" t="s">
        <v>2251</v>
      </c>
      <c r="R225">
        <v>18</v>
      </c>
      <c r="Z225" s="24" t="s">
        <v>999</v>
      </c>
    </row>
    <row r="226" spans="16:26" ht="12" hidden="1">
      <c r="P226">
        <v>225</v>
      </c>
      <c r="Q226" t="s">
        <v>2254</v>
      </c>
      <c r="R226">
        <v>4</v>
      </c>
      <c r="Z226" s="24" t="s">
        <v>1001</v>
      </c>
    </row>
    <row r="227" spans="16:26" ht="12" hidden="1">
      <c r="P227">
        <v>226</v>
      </c>
      <c r="Q227" t="s">
        <v>2257</v>
      </c>
      <c r="R227">
        <v>19</v>
      </c>
      <c r="Z227" s="24" t="s">
        <v>2712</v>
      </c>
    </row>
    <row r="228" spans="16:26" ht="12" hidden="1">
      <c r="P228">
        <v>227</v>
      </c>
      <c r="Q228" t="s">
        <v>701</v>
      </c>
      <c r="R228">
        <v>6</v>
      </c>
      <c r="Z228" s="24" t="s">
        <v>2714</v>
      </c>
    </row>
    <row r="229" spans="16:26" ht="12" hidden="1">
      <c r="P229">
        <v>228</v>
      </c>
      <c r="Q229" t="s">
        <v>704</v>
      </c>
      <c r="R229">
        <v>3</v>
      </c>
      <c r="Z229" s="24" t="s">
        <v>2686</v>
      </c>
    </row>
    <row r="230" spans="16:26" ht="12" hidden="1">
      <c r="P230">
        <v>229</v>
      </c>
      <c r="Q230" t="s">
        <v>707</v>
      </c>
      <c r="R230">
        <v>5</v>
      </c>
      <c r="Z230" s="24" t="s">
        <v>2688</v>
      </c>
    </row>
    <row r="231" spans="16:26" ht="12" hidden="1">
      <c r="P231">
        <v>230</v>
      </c>
      <c r="Q231" t="s">
        <v>710</v>
      </c>
      <c r="R231">
        <v>14</v>
      </c>
      <c r="Z231" s="24" t="s">
        <v>92</v>
      </c>
    </row>
    <row r="232" spans="16:26" ht="12" hidden="1">
      <c r="P232">
        <v>231</v>
      </c>
      <c r="Q232" t="s">
        <v>758</v>
      </c>
      <c r="R232">
        <v>11</v>
      </c>
      <c r="Z232" s="24" t="s">
        <v>94</v>
      </c>
    </row>
    <row r="233" spans="16:26" ht="12" hidden="1">
      <c r="P233">
        <v>232</v>
      </c>
      <c r="Q233" t="s">
        <v>533</v>
      </c>
      <c r="R233">
        <v>3</v>
      </c>
      <c r="Z233" s="24" t="s">
        <v>96</v>
      </c>
    </row>
    <row r="234" spans="16:26" ht="12" hidden="1">
      <c r="P234">
        <v>234</v>
      </c>
      <c r="Q234" t="s">
        <v>536</v>
      </c>
      <c r="R234">
        <v>13</v>
      </c>
      <c r="Z234" s="24" t="s">
        <v>98</v>
      </c>
    </row>
    <row r="235" spans="16:26" ht="12" hidden="1">
      <c r="P235">
        <v>235</v>
      </c>
      <c r="Q235" t="s">
        <v>539</v>
      </c>
      <c r="R235">
        <v>18</v>
      </c>
      <c r="Z235" s="24" t="s">
        <v>1003</v>
      </c>
    </row>
    <row r="236" spans="16:26" ht="12" hidden="1">
      <c r="P236">
        <v>236</v>
      </c>
      <c r="Q236" t="s">
        <v>542</v>
      </c>
      <c r="R236">
        <v>2</v>
      </c>
      <c r="Z236" s="24" t="s">
        <v>1005</v>
      </c>
    </row>
    <row r="237" spans="16:26" ht="12" hidden="1">
      <c r="P237">
        <v>237</v>
      </c>
      <c r="Q237" t="s">
        <v>545</v>
      </c>
      <c r="R237">
        <v>8</v>
      </c>
      <c r="Z237" s="24" t="s">
        <v>1935</v>
      </c>
    </row>
    <row r="238" spans="16:26" ht="12" hidden="1">
      <c r="P238">
        <v>239</v>
      </c>
      <c r="Q238" t="s">
        <v>554</v>
      </c>
      <c r="R238">
        <v>16</v>
      </c>
      <c r="Z238" s="24" t="s">
        <v>1937</v>
      </c>
    </row>
    <row r="239" spans="16:26" ht="12" hidden="1">
      <c r="P239">
        <v>240</v>
      </c>
      <c r="Q239" t="s">
        <v>557</v>
      </c>
      <c r="R239">
        <v>9</v>
      </c>
      <c r="Z239" s="24" t="s">
        <v>1939</v>
      </c>
    </row>
    <row r="240" spans="16:26" ht="12" hidden="1">
      <c r="P240">
        <v>242</v>
      </c>
      <c r="Q240" t="s">
        <v>488</v>
      </c>
      <c r="R240">
        <v>8</v>
      </c>
      <c r="Z240" s="24" t="s">
        <v>1941</v>
      </c>
    </row>
    <row r="241" spans="16:26" ht="12" hidden="1">
      <c r="P241">
        <v>243</v>
      </c>
      <c r="Q241" t="s">
        <v>491</v>
      </c>
      <c r="R241">
        <v>17</v>
      </c>
      <c r="Z241" s="24" t="s">
        <v>1943</v>
      </c>
    </row>
    <row r="242" spans="16:26" ht="12" hidden="1">
      <c r="P242">
        <v>244</v>
      </c>
      <c r="Q242" t="s">
        <v>494</v>
      </c>
      <c r="R242">
        <v>5</v>
      </c>
      <c r="Z242" s="24" t="s">
        <v>1945</v>
      </c>
    </row>
    <row r="243" spans="16:26" ht="12" hidden="1">
      <c r="P243">
        <v>245</v>
      </c>
      <c r="Q243" t="s">
        <v>500</v>
      </c>
      <c r="R243">
        <v>10</v>
      </c>
      <c r="Z243" s="24" t="s">
        <v>424</v>
      </c>
    </row>
    <row r="244" spans="16:26" ht="12" hidden="1">
      <c r="P244">
        <v>246</v>
      </c>
      <c r="Q244" t="s">
        <v>506</v>
      </c>
      <c r="R244">
        <v>18</v>
      </c>
      <c r="Z244" s="24" t="s">
        <v>426</v>
      </c>
    </row>
    <row r="245" spans="16:26" ht="12" hidden="1">
      <c r="P245">
        <v>247</v>
      </c>
      <c r="Q245" t="s">
        <v>509</v>
      </c>
      <c r="R245">
        <v>5</v>
      </c>
      <c r="Z245" s="24" t="s">
        <v>428</v>
      </c>
    </row>
    <row r="246" spans="16:26" ht="12" hidden="1">
      <c r="P246">
        <v>248</v>
      </c>
      <c r="Q246" t="s">
        <v>512</v>
      </c>
      <c r="R246">
        <v>2</v>
      </c>
      <c r="Z246" s="24" t="s">
        <v>1124</v>
      </c>
    </row>
    <row r="247" spans="16:26" ht="12" hidden="1">
      <c r="P247">
        <v>249</v>
      </c>
      <c r="Q247" t="s">
        <v>521</v>
      </c>
      <c r="R247">
        <v>17</v>
      </c>
      <c r="Z247" s="24" t="s">
        <v>1126</v>
      </c>
    </row>
    <row r="248" spans="16:26" ht="12" hidden="1">
      <c r="P248">
        <v>250</v>
      </c>
      <c r="Q248" t="s">
        <v>524</v>
      </c>
      <c r="R248">
        <v>20</v>
      </c>
      <c r="Z248" s="24" t="s">
        <v>2182</v>
      </c>
    </row>
    <row r="249" spans="16:26" ht="12" hidden="1">
      <c r="P249">
        <v>251</v>
      </c>
      <c r="Q249" t="s">
        <v>527</v>
      </c>
      <c r="R249">
        <v>5</v>
      </c>
      <c r="Z249" s="24" t="s">
        <v>2184</v>
      </c>
    </row>
    <row r="250" spans="16:26" ht="12" hidden="1">
      <c r="P250">
        <v>252</v>
      </c>
      <c r="Q250" t="s">
        <v>2056</v>
      </c>
      <c r="R250">
        <v>8</v>
      </c>
      <c r="Z250" s="24" t="s">
        <v>2186</v>
      </c>
    </row>
    <row r="251" spans="16:26" ht="12" hidden="1">
      <c r="P251">
        <v>253</v>
      </c>
      <c r="Q251" t="s">
        <v>1376</v>
      </c>
      <c r="R251">
        <v>8</v>
      </c>
      <c r="Z251" s="24" t="s">
        <v>2188</v>
      </c>
    </row>
    <row r="252" spans="16:26" ht="12" hidden="1">
      <c r="P252">
        <v>254</v>
      </c>
      <c r="Q252" t="s">
        <v>1379</v>
      </c>
      <c r="R252">
        <v>18</v>
      </c>
      <c r="Z252" s="24" t="s">
        <v>2190</v>
      </c>
    </row>
    <row r="253" spans="16:26" ht="12" hidden="1">
      <c r="P253">
        <v>256</v>
      </c>
      <c r="Q253" t="s">
        <v>1382</v>
      </c>
      <c r="R253">
        <v>2</v>
      </c>
      <c r="Z253" s="24" t="s">
        <v>2537</v>
      </c>
    </row>
    <row r="254" spans="16:26" ht="12" hidden="1">
      <c r="P254">
        <v>257</v>
      </c>
      <c r="Q254" t="s">
        <v>1388</v>
      </c>
      <c r="R254">
        <v>14</v>
      </c>
      <c r="Z254" s="24" t="s">
        <v>2539</v>
      </c>
    </row>
    <row r="255" spans="16:26" ht="12" hidden="1">
      <c r="P255">
        <v>258</v>
      </c>
      <c r="Q255" t="s">
        <v>1417</v>
      </c>
      <c r="R255">
        <v>17</v>
      </c>
      <c r="Z255" s="24" t="s">
        <v>2108</v>
      </c>
    </row>
    <row r="256" spans="16:26" ht="12" hidden="1">
      <c r="P256">
        <v>259</v>
      </c>
      <c r="Q256" t="s">
        <v>1423</v>
      </c>
      <c r="R256">
        <v>3</v>
      </c>
      <c r="Z256" s="24" t="s">
        <v>2941</v>
      </c>
    </row>
    <row r="257" spans="16:26" ht="12" hidden="1">
      <c r="P257">
        <v>260</v>
      </c>
      <c r="Q257" t="s">
        <v>1148</v>
      </c>
      <c r="R257">
        <v>5</v>
      </c>
      <c r="Z257" s="24" t="s">
        <v>2943</v>
      </c>
    </row>
    <row r="258" spans="16:26" ht="12" hidden="1">
      <c r="P258">
        <v>261</v>
      </c>
      <c r="Q258" t="s">
        <v>2218</v>
      </c>
      <c r="R258">
        <v>8</v>
      </c>
      <c r="Z258" s="24" t="s">
        <v>2945</v>
      </c>
    </row>
    <row r="259" spans="16:26" ht="12" hidden="1">
      <c r="P259">
        <v>263</v>
      </c>
      <c r="Q259" t="s">
        <v>2221</v>
      </c>
      <c r="R259">
        <v>18</v>
      </c>
      <c r="Z259" s="24" t="s">
        <v>2947</v>
      </c>
    </row>
    <row r="260" spans="16:26" ht="12" hidden="1">
      <c r="P260">
        <v>264</v>
      </c>
      <c r="Q260" t="s">
        <v>1151</v>
      </c>
      <c r="R260">
        <v>19</v>
      </c>
      <c r="Z260" s="24" t="s">
        <v>2949</v>
      </c>
    </row>
    <row r="261" spans="16:26" ht="12" hidden="1">
      <c r="P261">
        <v>265</v>
      </c>
      <c r="Q261" t="s">
        <v>1154</v>
      </c>
      <c r="R261">
        <v>2</v>
      </c>
      <c r="Z261" s="24" t="s">
        <v>2951</v>
      </c>
    </row>
    <row r="262" spans="16:26" ht="12" hidden="1">
      <c r="P262">
        <v>266</v>
      </c>
      <c r="Q262" t="s">
        <v>1285</v>
      </c>
      <c r="R262">
        <v>10</v>
      </c>
      <c r="Z262" s="24" t="s">
        <v>2953</v>
      </c>
    </row>
    <row r="263" spans="16:26" ht="12" hidden="1">
      <c r="P263">
        <v>267</v>
      </c>
      <c r="Q263" t="s">
        <v>1288</v>
      </c>
      <c r="R263">
        <v>17</v>
      </c>
      <c r="Z263" s="24" t="s">
        <v>2955</v>
      </c>
    </row>
    <row r="264" spans="16:26" ht="12" hidden="1">
      <c r="P264">
        <v>268</v>
      </c>
      <c r="Q264" t="s">
        <v>1291</v>
      </c>
      <c r="R264">
        <v>19</v>
      </c>
      <c r="Z264" s="24" t="s">
        <v>2957</v>
      </c>
    </row>
    <row r="265" spans="16:26" ht="12" hidden="1">
      <c r="P265">
        <v>270</v>
      </c>
      <c r="Q265" t="s">
        <v>1294</v>
      </c>
      <c r="R265">
        <v>6</v>
      </c>
      <c r="Z265" s="24" t="s">
        <v>2959</v>
      </c>
    </row>
    <row r="266" spans="16:26" ht="12" hidden="1">
      <c r="P266">
        <v>271</v>
      </c>
      <c r="Q266" t="s">
        <v>837</v>
      </c>
      <c r="R266">
        <v>14</v>
      </c>
      <c r="Z266" s="24" t="s">
        <v>2961</v>
      </c>
    </row>
    <row r="267" spans="16:26" ht="12" hidden="1">
      <c r="P267">
        <v>273</v>
      </c>
      <c r="Q267" t="s">
        <v>1297</v>
      </c>
      <c r="R267">
        <v>8</v>
      </c>
      <c r="Z267" s="24" t="s">
        <v>1315</v>
      </c>
    </row>
    <row r="268" spans="16:26" ht="12" hidden="1">
      <c r="P268">
        <v>274</v>
      </c>
      <c r="Q268" t="s">
        <v>1300</v>
      </c>
      <c r="R268">
        <v>18</v>
      </c>
      <c r="Z268" s="24" t="s">
        <v>1317</v>
      </c>
    </row>
    <row r="269" spans="16:26" ht="12" hidden="1">
      <c r="P269">
        <v>275</v>
      </c>
      <c r="Q269" t="s">
        <v>1303</v>
      </c>
      <c r="R269">
        <v>8</v>
      </c>
      <c r="Z269" s="24" t="s">
        <v>1319</v>
      </c>
    </row>
    <row r="270" spans="16:26" ht="12" hidden="1">
      <c r="P270">
        <v>276</v>
      </c>
      <c r="Q270" t="s">
        <v>657</v>
      </c>
      <c r="R270">
        <v>20</v>
      </c>
      <c r="Z270" s="24" t="s">
        <v>1321</v>
      </c>
    </row>
    <row r="271" spans="16:26" ht="12" hidden="1">
      <c r="P271">
        <v>278</v>
      </c>
      <c r="Q271" t="s">
        <v>2485</v>
      </c>
      <c r="R271">
        <v>14</v>
      </c>
      <c r="Z271" s="24" t="s">
        <v>991</v>
      </c>
    </row>
    <row r="272" spans="16:26" ht="12" hidden="1">
      <c r="P272">
        <v>279</v>
      </c>
      <c r="Q272" t="s">
        <v>2488</v>
      </c>
      <c r="R272">
        <v>20</v>
      </c>
      <c r="Z272" s="24" t="s">
        <v>950</v>
      </c>
    </row>
    <row r="273" spans="16:26" ht="12" hidden="1">
      <c r="P273">
        <v>280</v>
      </c>
      <c r="Q273" t="s">
        <v>2819</v>
      </c>
      <c r="R273">
        <v>17</v>
      </c>
      <c r="Z273" s="24" t="s">
        <v>1031</v>
      </c>
    </row>
    <row r="274" spans="16:26" ht="12" hidden="1">
      <c r="P274">
        <v>281</v>
      </c>
      <c r="Q274" t="s">
        <v>2822</v>
      </c>
      <c r="R274">
        <v>4</v>
      </c>
      <c r="Z274" s="24" t="s">
        <v>1033</v>
      </c>
    </row>
    <row r="275" spans="16:26" ht="12" hidden="1">
      <c r="P275">
        <v>282</v>
      </c>
      <c r="Q275" t="s">
        <v>1191</v>
      </c>
      <c r="R275">
        <v>13</v>
      </c>
      <c r="Z275" s="24" t="s">
        <v>1035</v>
      </c>
    </row>
    <row r="276" spans="16:26" ht="12" hidden="1">
      <c r="P276">
        <v>283</v>
      </c>
      <c r="Q276" t="s">
        <v>1194</v>
      </c>
      <c r="R276">
        <v>10</v>
      </c>
      <c r="Z276" s="24" t="s">
        <v>952</v>
      </c>
    </row>
    <row r="277" spans="16:26" ht="12" hidden="1">
      <c r="P277">
        <v>284</v>
      </c>
      <c r="Q277" t="s">
        <v>1197</v>
      </c>
      <c r="R277">
        <v>12</v>
      </c>
      <c r="Z277" s="24" t="s">
        <v>954</v>
      </c>
    </row>
    <row r="278" spans="16:26" ht="12" hidden="1">
      <c r="P278">
        <v>285</v>
      </c>
      <c r="Q278" t="s">
        <v>1200</v>
      </c>
      <c r="R278">
        <v>12</v>
      </c>
      <c r="Z278" s="24" t="s">
        <v>956</v>
      </c>
    </row>
    <row r="279" spans="16:26" ht="12" hidden="1">
      <c r="P279">
        <v>287</v>
      </c>
      <c r="Q279" t="s">
        <v>1203</v>
      </c>
      <c r="R279">
        <v>7</v>
      </c>
      <c r="Z279" s="24" t="s">
        <v>958</v>
      </c>
    </row>
    <row r="280" spans="16:26" ht="12" hidden="1">
      <c r="P280">
        <v>288</v>
      </c>
      <c r="Q280" t="s">
        <v>1206</v>
      </c>
      <c r="R280">
        <v>9</v>
      </c>
      <c r="Z280" s="24" t="s">
        <v>960</v>
      </c>
    </row>
    <row r="281" spans="16:26" ht="12" hidden="1">
      <c r="P281">
        <v>289</v>
      </c>
      <c r="Q281" t="s">
        <v>2930</v>
      </c>
      <c r="R281">
        <v>5</v>
      </c>
      <c r="Z281" s="24" t="s">
        <v>1334</v>
      </c>
    </row>
    <row r="282" spans="16:26" ht="12" hidden="1">
      <c r="P282">
        <v>290</v>
      </c>
      <c r="Q282" t="s">
        <v>2871</v>
      </c>
      <c r="R282">
        <v>8</v>
      </c>
      <c r="Z282" s="24" t="s">
        <v>1336</v>
      </c>
    </row>
    <row r="283" spans="16:26" ht="12" hidden="1">
      <c r="P283">
        <v>291</v>
      </c>
      <c r="Q283" t="s">
        <v>367</v>
      </c>
      <c r="R283">
        <v>18</v>
      </c>
      <c r="Z283" s="24" t="s">
        <v>1338</v>
      </c>
    </row>
    <row r="284" spans="16:26" ht="12" hidden="1">
      <c r="P284">
        <v>292</v>
      </c>
      <c r="Q284" t="s">
        <v>2720</v>
      </c>
      <c r="R284">
        <v>6</v>
      </c>
      <c r="Z284" s="24" t="s">
        <v>1340</v>
      </c>
    </row>
    <row r="285" spans="16:26" ht="12" hidden="1">
      <c r="P285">
        <v>293</v>
      </c>
      <c r="Q285" t="s">
        <v>2726</v>
      </c>
      <c r="R285">
        <v>3</v>
      </c>
      <c r="Z285" s="24" t="s">
        <v>1342</v>
      </c>
    </row>
    <row r="286" spans="16:26" ht="12" hidden="1">
      <c r="P286">
        <v>294</v>
      </c>
      <c r="Q286" t="s">
        <v>2729</v>
      </c>
      <c r="R286">
        <v>16</v>
      </c>
      <c r="Z286" s="24" t="s">
        <v>1344</v>
      </c>
    </row>
    <row r="287" spans="16:26" ht="12" hidden="1">
      <c r="P287">
        <v>295</v>
      </c>
      <c r="Q287" t="s">
        <v>1188</v>
      </c>
      <c r="R287">
        <v>16</v>
      </c>
      <c r="Z287" s="24" t="s">
        <v>2932</v>
      </c>
    </row>
    <row r="288" spans="16:26" ht="12" hidden="1">
      <c r="P288">
        <v>296</v>
      </c>
      <c r="Q288" t="s">
        <v>2732</v>
      </c>
      <c r="R288">
        <v>13</v>
      </c>
      <c r="Z288" s="24" t="s">
        <v>2008</v>
      </c>
    </row>
    <row r="289" spans="16:26" ht="12" hidden="1">
      <c r="P289">
        <v>297</v>
      </c>
      <c r="Q289" t="s">
        <v>2735</v>
      </c>
      <c r="R289">
        <v>4</v>
      </c>
      <c r="Z289" s="24" t="s">
        <v>2010</v>
      </c>
    </row>
    <row r="290" spans="16:26" ht="12" hidden="1">
      <c r="P290">
        <v>298</v>
      </c>
      <c r="Q290" t="s">
        <v>353</v>
      </c>
      <c r="R290">
        <v>15</v>
      </c>
      <c r="Z290" s="24" t="s">
        <v>2012</v>
      </c>
    </row>
    <row r="291" spans="16:26" ht="12" hidden="1">
      <c r="P291">
        <v>299</v>
      </c>
      <c r="Q291" t="s">
        <v>360</v>
      </c>
      <c r="R291">
        <v>12</v>
      </c>
      <c r="Z291" s="24" t="s">
        <v>2747</v>
      </c>
    </row>
    <row r="292" spans="16:26" ht="12" hidden="1">
      <c r="P292">
        <v>300</v>
      </c>
      <c r="Q292" t="s">
        <v>1408</v>
      </c>
      <c r="R292">
        <v>17</v>
      </c>
      <c r="Z292" s="24" t="s">
        <v>2749</v>
      </c>
    </row>
    <row r="293" spans="16:26" ht="12" hidden="1">
      <c r="P293">
        <v>301</v>
      </c>
      <c r="Q293" t="s">
        <v>1411</v>
      </c>
      <c r="R293">
        <v>8</v>
      </c>
      <c r="Z293" s="24" t="s">
        <v>2751</v>
      </c>
    </row>
    <row r="294" spans="16:26" ht="12" hidden="1">
      <c r="P294">
        <v>302</v>
      </c>
      <c r="Q294" t="s">
        <v>1414</v>
      </c>
      <c r="R294">
        <v>8</v>
      </c>
      <c r="Z294" s="24" t="s">
        <v>2753</v>
      </c>
    </row>
    <row r="295" spans="16:26" ht="12" hidden="1">
      <c r="P295">
        <v>303</v>
      </c>
      <c r="Q295" t="s">
        <v>383</v>
      </c>
      <c r="R295">
        <v>12</v>
      </c>
      <c r="Z295" s="24" t="s">
        <v>2755</v>
      </c>
    </row>
    <row r="296" spans="16:26" ht="12" hidden="1">
      <c r="P296">
        <v>304</v>
      </c>
      <c r="Q296" t="s">
        <v>386</v>
      </c>
      <c r="R296">
        <v>18</v>
      </c>
      <c r="Z296" s="24" t="s">
        <v>2757</v>
      </c>
    </row>
    <row r="297" spans="16:26" ht="12" hidden="1">
      <c r="P297">
        <v>306</v>
      </c>
      <c r="Q297" t="s">
        <v>929</v>
      </c>
      <c r="R297">
        <v>19</v>
      </c>
      <c r="Z297" s="24" t="s">
        <v>2759</v>
      </c>
    </row>
    <row r="298" spans="16:26" ht="12" hidden="1">
      <c r="P298">
        <v>307</v>
      </c>
      <c r="Q298" t="s">
        <v>932</v>
      </c>
      <c r="R298">
        <v>10</v>
      </c>
      <c r="Z298" s="24" t="s">
        <v>2761</v>
      </c>
    </row>
    <row r="299" spans="16:26" ht="12" hidden="1">
      <c r="P299">
        <v>308</v>
      </c>
      <c r="Q299" t="s">
        <v>935</v>
      </c>
      <c r="R299">
        <v>19</v>
      </c>
      <c r="Z299" s="24" t="s">
        <v>2673</v>
      </c>
    </row>
    <row r="300" spans="16:26" ht="12" hidden="1">
      <c r="P300">
        <v>309</v>
      </c>
      <c r="Q300" t="s">
        <v>941</v>
      </c>
      <c r="R300">
        <v>12</v>
      </c>
      <c r="Z300" s="24" t="s">
        <v>2675</v>
      </c>
    </row>
    <row r="301" spans="16:26" ht="12" hidden="1">
      <c r="P301">
        <v>310</v>
      </c>
      <c r="Q301" t="s">
        <v>2142</v>
      </c>
      <c r="R301">
        <v>15</v>
      </c>
      <c r="Z301" s="24" t="s">
        <v>2677</v>
      </c>
    </row>
    <row r="302" spans="16:26" ht="12" hidden="1">
      <c r="P302">
        <v>311</v>
      </c>
      <c r="Q302" t="s">
        <v>2107</v>
      </c>
      <c r="R302">
        <v>2</v>
      </c>
      <c r="Z302" s="24" t="s">
        <v>2679</v>
      </c>
    </row>
    <row r="303" spans="16:26" ht="12" hidden="1">
      <c r="P303">
        <v>312</v>
      </c>
      <c r="Q303" t="s">
        <v>1447</v>
      </c>
      <c r="R303">
        <v>14</v>
      </c>
      <c r="Z303" s="24" t="s">
        <v>1511</v>
      </c>
    </row>
    <row r="304" spans="16:26" ht="12" hidden="1">
      <c r="P304">
        <v>313</v>
      </c>
      <c r="Q304" t="s">
        <v>1450</v>
      </c>
      <c r="R304">
        <v>9</v>
      </c>
      <c r="Z304" s="24" t="s">
        <v>1513</v>
      </c>
    </row>
    <row r="305" spans="16:26" ht="12" hidden="1">
      <c r="P305">
        <v>314</v>
      </c>
      <c r="Q305" t="s">
        <v>1453</v>
      </c>
      <c r="R305">
        <v>17</v>
      </c>
      <c r="Z305" s="24" t="s">
        <v>1515</v>
      </c>
    </row>
    <row r="306" spans="16:26" ht="12" hidden="1">
      <c r="P306">
        <v>315</v>
      </c>
      <c r="Q306" t="s">
        <v>2560</v>
      </c>
      <c r="R306">
        <v>4</v>
      </c>
      <c r="Z306" s="24" t="s">
        <v>1517</v>
      </c>
    </row>
    <row r="307" spans="16:26" ht="12" hidden="1">
      <c r="P307">
        <v>316</v>
      </c>
      <c r="Q307" t="s">
        <v>2563</v>
      </c>
      <c r="R307">
        <v>13</v>
      </c>
      <c r="Z307" s="24" t="s">
        <v>1519</v>
      </c>
    </row>
    <row r="308" spans="16:26" ht="12" hidden="1">
      <c r="P308">
        <v>317</v>
      </c>
      <c r="Q308" t="s">
        <v>2566</v>
      </c>
      <c r="R308">
        <v>13</v>
      </c>
      <c r="Z308" s="24" t="s">
        <v>2874</v>
      </c>
    </row>
    <row r="309" spans="16:26" ht="12" hidden="1">
      <c r="P309">
        <v>318</v>
      </c>
      <c r="Q309" t="s">
        <v>2569</v>
      </c>
      <c r="R309">
        <v>11</v>
      </c>
      <c r="Z309" s="24" t="s">
        <v>1104</v>
      </c>
    </row>
    <row r="310" spans="16:26" ht="12" hidden="1">
      <c r="P310">
        <v>320</v>
      </c>
      <c r="Q310" t="s">
        <v>2572</v>
      </c>
      <c r="R310">
        <v>13</v>
      </c>
      <c r="Z310" s="24" t="s">
        <v>1106</v>
      </c>
    </row>
    <row r="311" spans="16:26" ht="12" hidden="1">
      <c r="P311">
        <v>321</v>
      </c>
      <c r="Q311" t="s">
        <v>2575</v>
      </c>
      <c r="R311">
        <v>18</v>
      </c>
      <c r="Z311" s="24" t="s">
        <v>1108</v>
      </c>
    </row>
    <row r="312" spans="16:26" ht="12" hidden="1">
      <c r="P312">
        <v>323</v>
      </c>
      <c r="Q312" t="s">
        <v>2578</v>
      </c>
      <c r="R312">
        <v>9</v>
      </c>
      <c r="Z312" s="24" t="s">
        <v>1110</v>
      </c>
    </row>
    <row r="313" spans="16:26" ht="12" hidden="1">
      <c r="P313">
        <v>324</v>
      </c>
      <c r="Q313" t="s">
        <v>1799</v>
      </c>
      <c r="R313">
        <v>6</v>
      </c>
      <c r="Z313" s="24" t="s">
        <v>672</v>
      </c>
    </row>
    <row r="314" spans="16:26" ht="12" hidden="1">
      <c r="P314">
        <v>325</v>
      </c>
      <c r="Q314" t="s">
        <v>1544</v>
      </c>
      <c r="R314">
        <v>14</v>
      </c>
      <c r="Z314" s="24" t="s">
        <v>674</v>
      </c>
    </row>
    <row r="315" spans="16:26" ht="12" hidden="1">
      <c r="P315">
        <v>326</v>
      </c>
      <c r="Q315" t="s">
        <v>1547</v>
      </c>
      <c r="R315">
        <v>5</v>
      </c>
      <c r="Z315" s="24" t="s">
        <v>692</v>
      </c>
    </row>
    <row r="316" spans="16:26" ht="12" hidden="1">
      <c r="P316">
        <v>327</v>
      </c>
      <c r="Q316" t="s">
        <v>1550</v>
      </c>
      <c r="R316">
        <v>14</v>
      </c>
      <c r="Z316" s="24" t="s">
        <v>694</v>
      </c>
    </row>
    <row r="317" spans="16:26" ht="12" hidden="1">
      <c r="P317">
        <v>328</v>
      </c>
      <c r="Q317" t="s">
        <v>1553</v>
      </c>
      <c r="R317">
        <v>3</v>
      </c>
      <c r="Z317" s="24" t="s">
        <v>2598</v>
      </c>
    </row>
    <row r="318" spans="16:26" ht="12" hidden="1">
      <c r="P318">
        <v>329</v>
      </c>
      <c r="Q318" t="s">
        <v>1840</v>
      </c>
      <c r="R318">
        <v>2</v>
      </c>
      <c r="Z318" s="24" t="s">
        <v>2600</v>
      </c>
    </row>
    <row r="319" spans="16:26" ht="12" hidden="1">
      <c r="P319">
        <v>330</v>
      </c>
      <c r="Q319" t="s">
        <v>1843</v>
      </c>
      <c r="R319">
        <v>18</v>
      </c>
      <c r="Z319" s="24" t="s">
        <v>2602</v>
      </c>
    </row>
    <row r="320" spans="16:26" ht="12" hidden="1">
      <c r="P320">
        <v>331</v>
      </c>
      <c r="Q320" t="s">
        <v>807</v>
      </c>
      <c r="R320">
        <v>1</v>
      </c>
      <c r="Z320" s="24" t="s">
        <v>2604</v>
      </c>
    </row>
    <row r="321" spans="16:26" ht="12" hidden="1">
      <c r="P321">
        <v>332</v>
      </c>
      <c r="Q321" t="s">
        <v>810</v>
      </c>
      <c r="R321">
        <v>10</v>
      </c>
      <c r="Z321" s="24" t="s">
        <v>2606</v>
      </c>
    </row>
    <row r="322" spans="16:26" ht="12" hidden="1">
      <c r="P322">
        <v>333</v>
      </c>
      <c r="Q322" t="s">
        <v>813</v>
      </c>
      <c r="R322">
        <v>4</v>
      </c>
      <c r="Z322" s="24" t="s">
        <v>2608</v>
      </c>
    </row>
    <row r="323" spans="16:26" ht="12" hidden="1">
      <c r="P323">
        <v>334</v>
      </c>
      <c r="Q323" t="s">
        <v>816</v>
      </c>
      <c r="R323">
        <v>11</v>
      </c>
      <c r="Z323" s="24" t="s">
        <v>2610</v>
      </c>
    </row>
    <row r="324" spans="16:26" ht="12" hidden="1">
      <c r="P324">
        <v>335</v>
      </c>
      <c r="Q324" t="s">
        <v>822</v>
      </c>
      <c r="R324">
        <v>19</v>
      </c>
      <c r="Z324" s="24" t="s">
        <v>2612</v>
      </c>
    </row>
    <row r="325" spans="16:26" ht="12" hidden="1">
      <c r="P325">
        <v>337</v>
      </c>
      <c r="Q325" t="s">
        <v>825</v>
      </c>
      <c r="R325">
        <v>17</v>
      </c>
      <c r="Z325" s="24" t="s">
        <v>2614</v>
      </c>
    </row>
    <row r="326" spans="16:26" ht="12" hidden="1">
      <c r="P326">
        <v>338</v>
      </c>
      <c r="Q326" t="s">
        <v>828</v>
      </c>
      <c r="R326">
        <v>12</v>
      </c>
      <c r="Z326" s="24" t="s">
        <v>627</v>
      </c>
    </row>
    <row r="327" spans="16:26" ht="12" hidden="1">
      <c r="P327">
        <v>339</v>
      </c>
      <c r="Q327" t="s">
        <v>831</v>
      </c>
      <c r="R327">
        <v>17</v>
      </c>
      <c r="Z327" s="24" t="s">
        <v>629</v>
      </c>
    </row>
    <row r="328" spans="16:26" ht="12" hidden="1">
      <c r="P328">
        <v>340</v>
      </c>
      <c r="Q328" t="s">
        <v>834</v>
      </c>
      <c r="R328">
        <v>14</v>
      </c>
      <c r="Z328" s="24" t="s">
        <v>631</v>
      </c>
    </row>
    <row r="329" spans="16:26" ht="12" hidden="1">
      <c r="P329">
        <v>341</v>
      </c>
      <c r="Q329" t="s">
        <v>843</v>
      </c>
      <c r="R329">
        <v>17</v>
      </c>
      <c r="Z329" s="24" t="s">
        <v>633</v>
      </c>
    </row>
    <row r="330" spans="16:26" ht="12" hidden="1">
      <c r="P330">
        <v>342</v>
      </c>
      <c r="Q330" t="s">
        <v>846</v>
      </c>
      <c r="R330">
        <v>20</v>
      </c>
      <c r="Z330" s="24" t="s">
        <v>635</v>
      </c>
    </row>
    <row r="331" spans="16:26" ht="12" hidden="1">
      <c r="P331">
        <v>343</v>
      </c>
      <c r="Q331" t="s">
        <v>849</v>
      </c>
      <c r="R331">
        <v>19</v>
      </c>
      <c r="Z331" s="24" t="s">
        <v>637</v>
      </c>
    </row>
    <row r="332" spans="16:26" ht="12" hidden="1">
      <c r="P332">
        <v>344</v>
      </c>
      <c r="Q332" t="s">
        <v>855</v>
      </c>
      <c r="R332">
        <v>13</v>
      </c>
      <c r="Z332" s="24" t="s">
        <v>639</v>
      </c>
    </row>
    <row r="333" spans="16:26" ht="12" hidden="1">
      <c r="P333">
        <v>345</v>
      </c>
      <c r="Q333" t="s">
        <v>858</v>
      </c>
      <c r="R333">
        <v>13</v>
      </c>
      <c r="Z333" s="24" t="s">
        <v>641</v>
      </c>
    </row>
    <row r="334" spans="16:26" ht="12" hidden="1">
      <c r="P334">
        <v>346</v>
      </c>
      <c r="Q334" t="s">
        <v>861</v>
      </c>
      <c r="R334">
        <v>14</v>
      </c>
      <c r="Z334" s="24" t="s">
        <v>643</v>
      </c>
    </row>
    <row r="335" spans="16:26" ht="12" hidden="1">
      <c r="P335">
        <v>347</v>
      </c>
      <c r="Q335" t="s">
        <v>864</v>
      </c>
      <c r="R335">
        <v>3</v>
      </c>
      <c r="Z335" s="24" t="s">
        <v>645</v>
      </c>
    </row>
    <row r="336" spans="16:26" ht="12" hidden="1">
      <c r="P336">
        <v>348</v>
      </c>
      <c r="Q336" t="s">
        <v>867</v>
      </c>
      <c r="R336">
        <v>18</v>
      </c>
      <c r="Z336" s="24" t="s">
        <v>647</v>
      </c>
    </row>
    <row r="337" spans="16:26" ht="12" hidden="1">
      <c r="P337">
        <v>349</v>
      </c>
      <c r="Q337" t="s">
        <v>870</v>
      </c>
      <c r="R337">
        <v>13</v>
      </c>
      <c r="Z337" s="24" t="s">
        <v>649</v>
      </c>
    </row>
    <row r="338" spans="16:26" ht="12" hidden="1">
      <c r="P338">
        <v>350</v>
      </c>
      <c r="Q338" t="s">
        <v>873</v>
      </c>
      <c r="R338">
        <v>17</v>
      </c>
      <c r="Z338" s="24" t="s">
        <v>651</v>
      </c>
    </row>
    <row r="339" spans="16:26" ht="12" hidden="1">
      <c r="P339">
        <v>351</v>
      </c>
      <c r="Q339" t="s">
        <v>879</v>
      </c>
      <c r="R339">
        <v>11</v>
      </c>
      <c r="Z339" s="24" t="s">
        <v>2645</v>
      </c>
    </row>
    <row r="340" spans="16:26" ht="12" hidden="1">
      <c r="P340">
        <v>352</v>
      </c>
      <c r="Q340" t="s">
        <v>1728</v>
      </c>
      <c r="R340">
        <v>2</v>
      </c>
      <c r="Z340" s="24" t="s">
        <v>2647</v>
      </c>
    </row>
    <row r="341" spans="16:26" ht="12" hidden="1">
      <c r="P341">
        <v>354</v>
      </c>
      <c r="Q341" t="s">
        <v>1731</v>
      </c>
      <c r="R341">
        <v>13</v>
      </c>
      <c r="Z341" s="24" t="s">
        <v>2581</v>
      </c>
    </row>
    <row r="342" spans="16:26" ht="12" hidden="1">
      <c r="P342">
        <v>355</v>
      </c>
      <c r="Q342" t="s">
        <v>1734</v>
      </c>
      <c r="R342">
        <v>20</v>
      </c>
      <c r="Z342" s="24" t="s">
        <v>2583</v>
      </c>
    </row>
    <row r="343" spans="16:26" ht="12" hidden="1">
      <c r="P343">
        <v>356</v>
      </c>
      <c r="Q343" t="s">
        <v>173</v>
      </c>
      <c r="R343">
        <v>1</v>
      </c>
      <c r="Z343" s="24" t="s">
        <v>2585</v>
      </c>
    </row>
    <row r="344" spans="16:26" ht="12" hidden="1">
      <c r="P344">
        <v>357</v>
      </c>
      <c r="Q344" t="s">
        <v>115</v>
      </c>
      <c r="R344">
        <v>15</v>
      </c>
      <c r="Z344" s="24" t="s">
        <v>2649</v>
      </c>
    </row>
    <row r="345" spans="16:26" ht="12" hidden="1">
      <c r="P345">
        <v>358</v>
      </c>
      <c r="Q345" t="s">
        <v>2962</v>
      </c>
      <c r="R345">
        <v>17</v>
      </c>
      <c r="Z345" s="24" t="s">
        <v>2681</v>
      </c>
    </row>
    <row r="346" spans="16:26" ht="12" hidden="1">
      <c r="P346">
        <v>359</v>
      </c>
      <c r="Q346" t="s">
        <v>2965</v>
      </c>
      <c r="R346">
        <v>18</v>
      </c>
      <c r="Z346" s="24" t="s">
        <v>2683</v>
      </c>
    </row>
    <row r="347" spans="16:26" ht="12" hidden="1">
      <c r="P347">
        <v>360</v>
      </c>
      <c r="Q347" t="s">
        <v>1844</v>
      </c>
      <c r="R347">
        <v>8</v>
      </c>
      <c r="Z347" s="24" t="s">
        <v>2201</v>
      </c>
    </row>
    <row r="348" spans="16:26" ht="12" hidden="1">
      <c r="P348">
        <v>361</v>
      </c>
      <c r="Q348" t="s">
        <v>1847</v>
      </c>
      <c r="R348">
        <v>14</v>
      </c>
      <c r="Z348" s="24" t="s">
        <v>2203</v>
      </c>
    </row>
    <row r="349" spans="16:26" ht="12" hidden="1">
      <c r="P349">
        <v>362</v>
      </c>
      <c r="Q349" t="s">
        <v>1850</v>
      </c>
      <c r="R349">
        <v>1</v>
      </c>
      <c r="Z349" s="24" t="s">
        <v>2205</v>
      </c>
    </row>
    <row r="350" spans="16:26" ht="12" hidden="1">
      <c r="P350">
        <v>363</v>
      </c>
      <c r="Q350" t="s">
        <v>1853</v>
      </c>
      <c r="R350">
        <v>8</v>
      </c>
      <c r="Z350" s="24" t="s">
        <v>2207</v>
      </c>
    </row>
    <row r="351" spans="16:26" ht="12" hidden="1">
      <c r="P351">
        <v>364</v>
      </c>
      <c r="Q351" t="s">
        <v>1856</v>
      </c>
      <c r="R351">
        <v>2</v>
      </c>
      <c r="Z351" s="24" t="s">
        <v>2209</v>
      </c>
    </row>
    <row r="352" spans="16:26" ht="12" hidden="1">
      <c r="P352">
        <v>365</v>
      </c>
      <c r="Q352" t="s">
        <v>1862</v>
      </c>
      <c r="R352">
        <v>4</v>
      </c>
      <c r="Z352" s="24" t="s">
        <v>2211</v>
      </c>
    </row>
    <row r="353" spans="16:26" ht="12" hidden="1">
      <c r="P353">
        <v>366</v>
      </c>
      <c r="Q353" t="s">
        <v>1865</v>
      </c>
      <c r="R353">
        <v>6</v>
      </c>
      <c r="Z353" s="24" t="s">
        <v>2213</v>
      </c>
    </row>
    <row r="354" spans="16:26" ht="12" hidden="1">
      <c r="P354">
        <v>368</v>
      </c>
      <c r="Q354" t="s">
        <v>1868</v>
      </c>
      <c r="R354">
        <v>18</v>
      </c>
      <c r="Z354" s="24" t="s">
        <v>1395</v>
      </c>
    </row>
    <row r="355" spans="16:26" ht="12" hidden="1">
      <c r="P355">
        <v>369</v>
      </c>
      <c r="Q355" t="s">
        <v>2670</v>
      </c>
      <c r="R355">
        <v>8</v>
      </c>
      <c r="Z355" s="24" t="s">
        <v>1397</v>
      </c>
    </row>
    <row r="356" spans="16:26" ht="12" hidden="1">
      <c r="P356">
        <v>371</v>
      </c>
      <c r="Q356" t="s">
        <v>1128</v>
      </c>
      <c r="R356">
        <v>13</v>
      </c>
      <c r="Z356" s="24" t="s">
        <v>1399</v>
      </c>
    </row>
    <row r="357" spans="16:26" ht="12" hidden="1">
      <c r="P357">
        <v>372</v>
      </c>
      <c r="Q357" t="s">
        <v>188</v>
      </c>
      <c r="R357">
        <v>12</v>
      </c>
      <c r="Z357" s="24" t="s">
        <v>1401</v>
      </c>
    </row>
    <row r="358" spans="16:26" ht="12" hidden="1">
      <c r="P358">
        <v>373</v>
      </c>
      <c r="Q358" t="s">
        <v>194</v>
      </c>
      <c r="R358">
        <v>8</v>
      </c>
      <c r="Z358" s="24" t="s">
        <v>1403</v>
      </c>
    </row>
    <row r="359" spans="16:26" ht="12" hidden="1">
      <c r="P359">
        <v>374</v>
      </c>
      <c r="Q359" t="s">
        <v>200</v>
      </c>
      <c r="R359">
        <v>18</v>
      </c>
      <c r="Z359" s="24" t="s">
        <v>1405</v>
      </c>
    </row>
    <row r="360" spans="16:26" ht="12" hidden="1">
      <c r="P360">
        <v>375</v>
      </c>
      <c r="Q360" t="s">
        <v>203</v>
      </c>
      <c r="R360">
        <v>7</v>
      </c>
      <c r="Z360" s="24" t="s">
        <v>1158</v>
      </c>
    </row>
    <row r="361" spans="16:26" ht="12" hidden="1">
      <c r="P361">
        <v>376</v>
      </c>
      <c r="Q361" t="s">
        <v>206</v>
      </c>
      <c r="R361">
        <v>1</v>
      </c>
      <c r="Z361" s="24" t="s">
        <v>1160</v>
      </c>
    </row>
    <row r="362" spans="16:26" ht="12" hidden="1">
      <c r="P362">
        <v>377</v>
      </c>
      <c r="Q362" t="s">
        <v>2144</v>
      </c>
      <c r="R362">
        <v>15</v>
      </c>
      <c r="Z362" s="24" t="s">
        <v>1162</v>
      </c>
    </row>
    <row r="363" spans="16:26" ht="12" hidden="1">
      <c r="P363">
        <v>378</v>
      </c>
      <c r="Q363" t="s">
        <v>2147</v>
      </c>
      <c r="R363">
        <v>4</v>
      </c>
      <c r="Z363" s="24" t="s">
        <v>2119</v>
      </c>
    </row>
    <row r="364" spans="16:26" ht="12" hidden="1">
      <c r="P364">
        <v>379</v>
      </c>
      <c r="Q364" t="s">
        <v>2150</v>
      </c>
      <c r="R364">
        <v>13</v>
      </c>
      <c r="Z364" s="24" t="s">
        <v>2121</v>
      </c>
    </row>
    <row r="365" spans="16:26" ht="12" hidden="1">
      <c r="P365">
        <v>380</v>
      </c>
      <c r="Q365" t="s">
        <v>2153</v>
      </c>
      <c r="R365">
        <v>1</v>
      </c>
      <c r="Z365" s="24" t="s">
        <v>1747</v>
      </c>
    </row>
    <row r="366" spans="16:26" ht="12" hidden="1">
      <c r="P366">
        <v>381</v>
      </c>
      <c r="Q366" t="s">
        <v>2156</v>
      </c>
      <c r="R366">
        <v>14</v>
      </c>
      <c r="Z366" s="24" t="s">
        <v>17</v>
      </c>
    </row>
    <row r="367" spans="16:26" ht="12" hidden="1">
      <c r="P367">
        <v>382</v>
      </c>
      <c r="Q367" t="s">
        <v>2159</v>
      </c>
      <c r="R367">
        <v>17</v>
      </c>
      <c r="Z367" s="24" t="s">
        <v>19</v>
      </c>
    </row>
    <row r="368" spans="16:26" ht="12" hidden="1">
      <c r="P368">
        <v>383</v>
      </c>
      <c r="Q368" t="s">
        <v>1487</v>
      </c>
      <c r="R368">
        <v>17</v>
      </c>
      <c r="Z368" s="24" t="s">
        <v>21</v>
      </c>
    </row>
    <row r="369" spans="16:26" ht="12" hidden="1">
      <c r="P369">
        <v>385</v>
      </c>
      <c r="Q369" t="s">
        <v>2225</v>
      </c>
      <c r="R369">
        <v>20</v>
      </c>
      <c r="Z369" s="24" t="s">
        <v>23</v>
      </c>
    </row>
    <row r="370" spans="16:26" ht="12" hidden="1">
      <c r="P370">
        <v>386</v>
      </c>
      <c r="Q370" t="s">
        <v>2228</v>
      </c>
      <c r="R370">
        <v>14</v>
      </c>
      <c r="Z370" s="24" t="s">
        <v>1998</v>
      </c>
    </row>
    <row r="371" spans="16:26" ht="12" hidden="1">
      <c r="P371">
        <v>387</v>
      </c>
      <c r="Q371" t="s">
        <v>2231</v>
      </c>
      <c r="R371">
        <v>9</v>
      </c>
      <c r="Z371" s="24" t="s">
        <v>2000</v>
      </c>
    </row>
    <row r="372" spans="16:26" ht="12" hidden="1">
      <c r="P372">
        <v>388</v>
      </c>
      <c r="Q372" t="s">
        <v>2237</v>
      </c>
      <c r="R372">
        <v>12</v>
      </c>
      <c r="Z372" s="24" t="s">
        <v>2002</v>
      </c>
    </row>
    <row r="373" spans="16:26" ht="12" hidden="1">
      <c r="P373">
        <v>389</v>
      </c>
      <c r="Q373" t="s">
        <v>2243</v>
      </c>
      <c r="R373">
        <v>17</v>
      </c>
      <c r="Z373" s="24" t="s">
        <v>2004</v>
      </c>
    </row>
    <row r="374" spans="16:26" ht="12" hidden="1">
      <c r="P374">
        <v>390</v>
      </c>
      <c r="Q374" t="s">
        <v>2246</v>
      </c>
      <c r="R374">
        <v>7</v>
      </c>
      <c r="Z374" s="24" t="s">
        <v>2006</v>
      </c>
    </row>
    <row r="375" spans="16:26" ht="12" hidden="1">
      <c r="P375">
        <v>391</v>
      </c>
      <c r="Q375" t="s">
        <v>2249</v>
      </c>
      <c r="R375">
        <v>3</v>
      </c>
      <c r="Z375" s="24" t="s">
        <v>1923</v>
      </c>
    </row>
    <row r="376" spans="16:26" ht="12" hidden="1">
      <c r="P376">
        <v>393</v>
      </c>
      <c r="Q376" t="s">
        <v>2252</v>
      </c>
      <c r="R376">
        <v>8</v>
      </c>
      <c r="Z376" s="24" t="s">
        <v>1925</v>
      </c>
    </row>
    <row r="377" spans="16:26" ht="12" hidden="1">
      <c r="P377">
        <v>394</v>
      </c>
      <c r="Q377" t="s">
        <v>2255</v>
      </c>
      <c r="R377">
        <v>15</v>
      </c>
      <c r="Z377" s="24" t="s">
        <v>1927</v>
      </c>
    </row>
    <row r="378" spans="16:26" ht="12" hidden="1">
      <c r="P378">
        <v>395</v>
      </c>
      <c r="Q378" t="s">
        <v>2258</v>
      </c>
      <c r="R378">
        <v>10</v>
      </c>
      <c r="Z378" s="24" t="s">
        <v>1929</v>
      </c>
    </row>
    <row r="379" spans="16:26" ht="12" hidden="1">
      <c r="P379">
        <v>396</v>
      </c>
      <c r="Q379" t="s">
        <v>699</v>
      </c>
      <c r="R379">
        <v>12</v>
      </c>
      <c r="Z379" s="24" t="s">
        <v>1931</v>
      </c>
    </row>
    <row r="380" spans="16:26" ht="12" hidden="1">
      <c r="P380">
        <v>397</v>
      </c>
      <c r="Q380" t="s">
        <v>702</v>
      </c>
      <c r="R380">
        <v>12</v>
      </c>
      <c r="Z380" s="24" t="s">
        <v>1933</v>
      </c>
    </row>
    <row r="381" spans="16:26" ht="12" hidden="1">
      <c r="P381">
        <v>399</v>
      </c>
      <c r="Q381" t="s">
        <v>705</v>
      </c>
      <c r="R381">
        <v>19</v>
      </c>
      <c r="Z381" s="24" t="s">
        <v>2117</v>
      </c>
    </row>
    <row r="382" spans="16:26" ht="12" hidden="1">
      <c r="P382">
        <v>400</v>
      </c>
      <c r="Q382" t="s">
        <v>708</v>
      </c>
      <c r="R382">
        <v>4</v>
      </c>
      <c r="Z382" s="24" t="s">
        <v>2432</v>
      </c>
    </row>
    <row r="383" spans="16:26" ht="12" hidden="1">
      <c r="P383">
        <v>402</v>
      </c>
      <c r="Q383" t="s">
        <v>756</v>
      </c>
      <c r="R383">
        <v>19</v>
      </c>
      <c r="Z383" s="24" t="s">
        <v>2434</v>
      </c>
    </row>
    <row r="384" spans="16:26" ht="12" hidden="1">
      <c r="P384">
        <v>405</v>
      </c>
      <c r="Q384" t="s">
        <v>531</v>
      </c>
      <c r="R384">
        <v>6</v>
      </c>
      <c r="Z384" s="24" t="s">
        <v>2436</v>
      </c>
    </row>
    <row r="385" spans="16:26" ht="12" hidden="1">
      <c r="P385">
        <v>406</v>
      </c>
      <c r="Q385" t="s">
        <v>534</v>
      </c>
      <c r="R385">
        <v>17</v>
      </c>
      <c r="Z385" s="24" t="s">
        <v>2438</v>
      </c>
    </row>
    <row r="386" spans="16:26" ht="12" hidden="1">
      <c r="P386">
        <v>407</v>
      </c>
      <c r="Q386" t="s">
        <v>537</v>
      </c>
      <c r="R386">
        <v>10</v>
      </c>
      <c r="Z386" s="24" t="s">
        <v>2440</v>
      </c>
    </row>
    <row r="387" spans="16:26" ht="12" hidden="1">
      <c r="P387">
        <v>409</v>
      </c>
      <c r="Q387" t="s">
        <v>540</v>
      </c>
      <c r="R387">
        <v>17</v>
      </c>
      <c r="Z387" s="24" t="s">
        <v>99</v>
      </c>
    </row>
    <row r="388" spans="16:26" ht="12" hidden="1">
      <c r="P388">
        <v>410</v>
      </c>
      <c r="Q388" t="s">
        <v>543</v>
      </c>
      <c r="R388">
        <v>5</v>
      </c>
      <c r="Z388" s="24" t="s">
        <v>101</v>
      </c>
    </row>
    <row r="389" spans="16:26" ht="12" hidden="1">
      <c r="P389">
        <v>411</v>
      </c>
      <c r="Q389" t="s">
        <v>546</v>
      </c>
      <c r="R389">
        <v>13</v>
      </c>
      <c r="Z389" s="24" t="s">
        <v>103</v>
      </c>
    </row>
    <row r="390" spans="16:26" ht="12" hidden="1">
      <c r="P390">
        <v>412</v>
      </c>
      <c r="Q390" t="s">
        <v>549</v>
      </c>
      <c r="R390">
        <v>12</v>
      </c>
      <c r="Z390" s="24" t="s">
        <v>105</v>
      </c>
    </row>
    <row r="391" spans="16:26" ht="12" hidden="1">
      <c r="P391">
        <v>413</v>
      </c>
      <c r="Q391" t="s">
        <v>552</v>
      </c>
      <c r="R391">
        <v>17</v>
      </c>
      <c r="Z391" s="24" t="s">
        <v>107</v>
      </c>
    </row>
    <row r="392" spans="16:26" ht="12" hidden="1">
      <c r="P392">
        <v>414</v>
      </c>
      <c r="Q392" t="s">
        <v>555</v>
      </c>
      <c r="R392">
        <v>16</v>
      </c>
      <c r="Z392" s="24" t="s">
        <v>588</v>
      </c>
    </row>
    <row r="393" spans="16:26" ht="12" hidden="1">
      <c r="P393">
        <v>415</v>
      </c>
      <c r="Q393" t="s">
        <v>558</v>
      </c>
      <c r="R393">
        <v>16</v>
      </c>
      <c r="Z393" s="24" t="s">
        <v>2852</v>
      </c>
    </row>
    <row r="394" spans="16:26" ht="12" hidden="1">
      <c r="P394">
        <v>416</v>
      </c>
      <c r="Q394" t="s">
        <v>489</v>
      </c>
      <c r="R394">
        <v>13</v>
      </c>
      <c r="Z394" s="24" t="s">
        <v>2194</v>
      </c>
    </row>
    <row r="395" spans="16:26" ht="12" hidden="1">
      <c r="P395">
        <v>418</v>
      </c>
      <c r="Q395" t="s">
        <v>492</v>
      </c>
      <c r="R395">
        <v>12</v>
      </c>
      <c r="Z395" s="24" t="s">
        <v>2196</v>
      </c>
    </row>
    <row r="396" spans="16:26" ht="12" hidden="1">
      <c r="P396">
        <v>419</v>
      </c>
      <c r="Q396" t="s">
        <v>495</v>
      </c>
      <c r="R396">
        <v>19</v>
      </c>
      <c r="Z396" s="24" t="s">
        <v>2625</v>
      </c>
    </row>
    <row r="397" spans="16:26" ht="12" hidden="1">
      <c r="P397">
        <v>421</v>
      </c>
      <c r="Q397" t="s">
        <v>501</v>
      </c>
      <c r="R397">
        <v>14</v>
      </c>
      <c r="Z397" s="24" t="s">
        <v>2627</v>
      </c>
    </row>
    <row r="398" spans="16:26" ht="12" hidden="1">
      <c r="P398">
        <v>422</v>
      </c>
      <c r="Q398" t="s">
        <v>504</v>
      </c>
      <c r="R398">
        <v>2</v>
      </c>
      <c r="Z398" s="24" t="s">
        <v>2629</v>
      </c>
    </row>
    <row r="399" spans="16:26" ht="12" hidden="1">
      <c r="P399">
        <v>423</v>
      </c>
      <c r="Q399" t="s">
        <v>510</v>
      </c>
      <c r="R399">
        <v>17</v>
      </c>
      <c r="Z399" s="24" t="s">
        <v>2631</v>
      </c>
    </row>
    <row r="400" spans="16:26" ht="12" hidden="1">
      <c r="P400">
        <v>424</v>
      </c>
      <c r="Q400" t="s">
        <v>513</v>
      </c>
      <c r="R400">
        <v>10</v>
      </c>
      <c r="Z400" s="24" t="s">
        <v>2633</v>
      </c>
    </row>
    <row r="401" spans="16:26" ht="12" hidden="1">
      <c r="P401">
        <v>425</v>
      </c>
      <c r="Q401" t="s">
        <v>516</v>
      </c>
      <c r="R401">
        <v>13</v>
      </c>
      <c r="Z401" s="24" t="s">
        <v>2635</v>
      </c>
    </row>
    <row r="402" spans="16:26" ht="12" hidden="1">
      <c r="P402">
        <v>426</v>
      </c>
      <c r="Q402" t="s">
        <v>519</v>
      </c>
      <c r="R402">
        <v>3</v>
      </c>
      <c r="Z402" s="24" t="s">
        <v>2637</v>
      </c>
    </row>
    <row r="403" spans="16:26" ht="12" hidden="1">
      <c r="P403">
        <v>427</v>
      </c>
      <c r="Q403" t="s">
        <v>522</v>
      </c>
      <c r="R403">
        <v>17</v>
      </c>
      <c r="Z403" s="24" t="s">
        <v>370</v>
      </c>
    </row>
    <row r="404" spans="16:26" ht="12" hidden="1">
      <c r="P404">
        <v>428</v>
      </c>
      <c r="Q404" t="s">
        <v>1383</v>
      </c>
      <c r="R404">
        <v>13</v>
      </c>
      <c r="Z404" s="24" t="s">
        <v>372</v>
      </c>
    </row>
    <row r="405" spans="16:26" ht="12" hidden="1">
      <c r="P405">
        <v>429</v>
      </c>
      <c r="Q405" t="s">
        <v>1389</v>
      </c>
      <c r="R405">
        <v>1</v>
      </c>
      <c r="Z405" s="24" t="s">
        <v>374</v>
      </c>
    </row>
    <row r="406" spans="16:26" ht="12" hidden="1">
      <c r="P406">
        <v>430</v>
      </c>
      <c r="Q406" t="s">
        <v>1146</v>
      </c>
      <c r="R406">
        <v>2</v>
      </c>
      <c r="Z406" s="24" t="s">
        <v>376</v>
      </c>
    </row>
    <row r="407" spans="16:26" ht="12" hidden="1">
      <c r="P407">
        <v>431</v>
      </c>
      <c r="Q407" t="s">
        <v>1149</v>
      </c>
      <c r="R407">
        <v>18</v>
      </c>
      <c r="Z407" s="24" t="s">
        <v>2309</v>
      </c>
    </row>
    <row r="408" spans="16:26" ht="12" hidden="1">
      <c r="P408">
        <v>432</v>
      </c>
      <c r="Q408" t="s">
        <v>2057</v>
      </c>
      <c r="R408">
        <v>18</v>
      </c>
      <c r="Z408" s="24" t="s">
        <v>2311</v>
      </c>
    </row>
    <row r="409" spans="16:26" ht="12" hidden="1">
      <c r="P409">
        <v>433</v>
      </c>
      <c r="Q409" t="s">
        <v>1152</v>
      </c>
      <c r="R409">
        <v>18</v>
      </c>
      <c r="Z409" s="24" t="s">
        <v>2313</v>
      </c>
    </row>
    <row r="410" spans="16:26" ht="12" hidden="1">
      <c r="P410">
        <v>435</v>
      </c>
      <c r="Q410" t="s">
        <v>1155</v>
      </c>
      <c r="R410">
        <v>18</v>
      </c>
      <c r="Z410" s="24" t="s">
        <v>1558</v>
      </c>
    </row>
    <row r="411" spans="16:26" ht="12" hidden="1">
      <c r="P411">
        <v>436</v>
      </c>
      <c r="Q411" t="s">
        <v>1377</v>
      </c>
      <c r="R411">
        <v>1</v>
      </c>
      <c r="Z411" s="24" t="s">
        <v>1560</v>
      </c>
    </row>
    <row r="412" spans="16:26" ht="12" hidden="1">
      <c r="P412">
        <v>437</v>
      </c>
      <c r="Q412" t="s">
        <v>1380</v>
      </c>
      <c r="R412">
        <v>5</v>
      </c>
      <c r="Z412" s="24" t="s">
        <v>561</v>
      </c>
    </row>
    <row r="413" spans="16:26" ht="12" hidden="1">
      <c r="P413">
        <v>438</v>
      </c>
      <c r="Q413" t="s">
        <v>1386</v>
      </c>
      <c r="R413">
        <v>5</v>
      </c>
      <c r="Z413" s="24" t="s">
        <v>1947</v>
      </c>
    </row>
    <row r="414" spans="16:26" ht="12" hidden="1">
      <c r="P414">
        <v>439</v>
      </c>
      <c r="Q414" t="s">
        <v>1418</v>
      </c>
      <c r="R414">
        <v>6</v>
      </c>
      <c r="Z414" s="24" t="s">
        <v>1894</v>
      </c>
    </row>
    <row r="415" spans="16:26" ht="12" hidden="1">
      <c r="P415">
        <v>440</v>
      </c>
      <c r="Q415" t="s">
        <v>1421</v>
      </c>
      <c r="R415">
        <v>20</v>
      </c>
      <c r="Z415" s="24" t="s">
        <v>1896</v>
      </c>
    </row>
    <row r="416" spans="16:26" ht="12" hidden="1">
      <c r="P416">
        <v>441</v>
      </c>
      <c r="Q416" t="s">
        <v>2219</v>
      </c>
      <c r="R416">
        <v>20</v>
      </c>
      <c r="Z416" s="24" t="s">
        <v>1898</v>
      </c>
    </row>
    <row r="417" spans="16:26" ht="12" hidden="1">
      <c r="P417">
        <v>442</v>
      </c>
      <c r="Q417" t="s">
        <v>2222</v>
      </c>
      <c r="R417">
        <v>6</v>
      </c>
      <c r="Z417" s="24" t="s">
        <v>1900</v>
      </c>
    </row>
    <row r="418" spans="16:26" ht="12" hidden="1">
      <c r="P418">
        <v>443</v>
      </c>
      <c r="Q418" t="s">
        <v>1292</v>
      </c>
      <c r="R418">
        <v>17</v>
      </c>
      <c r="Z418" s="24" t="s">
        <v>1902</v>
      </c>
    </row>
    <row r="419" spans="16:26" ht="12" hidden="1">
      <c r="P419">
        <v>444</v>
      </c>
      <c r="Q419" t="s">
        <v>1295</v>
      </c>
      <c r="R419">
        <v>15</v>
      </c>
      <c r="Z419" s="24" t="s">
        <v>1904</v>
      </c>
    </row>
    <row r="420" spans="16:26" ht="12" hidden="1">
      <c r="P420">
        <v>445</v>
      </c>
      <c r="Q420" t="s">
        <v>1298</v>
      </c>
      <c r="R420">
        <v>13</v>
      </c>
      <c r="Z420" s="24" t="s">
        <v>1906</v>
      </c>
    </row>
    <row r="421" spans="16:26" ht="12" hidden="1">
      <c r="P421">
        <v>447</v>
      </c>
      <c r="Q421" t="s">
        <v>652</v>
      </c>
      <c r="R421">
        <v>17</v>
      </c>
      <c r="Z421" s="24" t="s">
        <v>111</v>
      </c>
    </row>
    <row r="422" spans="16:26" ht="12" hidden="1">
      <c r="P422">
        <v>449</v>
      </c>
      <c r="Q422" t="s">
        <v>655</v>
      </c>
      <c r="R422">
        <v>10</v>
      </c>
      <c r="Z422" s="24" t="s">
        <v>113</v>
      </c>
    </row>
    <row r="423" spans="16:26" ht="12" hidden="1">
      <c r="P423">
        <v>450</v>
      </c>
      <c r="Q423" t="s">
        <v>658</v>
      </c>
      <c r="R423">
        <v>7</v>
      </c>
      <c r="Z423" s="24" t="s">
        <v>390</v>
      </c>
    </row>
    <row r="424" spans="16:26" ht="12" hidden="1">
      <c r="P424">
        <v>452</v>
      </c>
      <c r="Q424" t="s">
        <v>2486</v>
      </c>
      <c r="R424">
        <v>20</v>
      </c>
      <c r="Z424" s="24" t="s">
        <v>2085</v>
      </c>
    </row>
    <row r="425" spans="16:26" ht="12" hidden="1">
      <c r="P425">
        <v>453</v>
      </c>
      <c r="Q425" t="s">
        <v>381</v>
      </c>
      <c r="R425">
        <v>18</v>
      </c>
      <c r="Z425" s="24" t="s">
        <v>1701</v>
      </c>
    </row>
    <row r="426" spans="16:26" ht="12" hidden="1">
      <c r="P426">
        <v>454</v>
      </c>
      <c r="Q426" t="s">
        <v>2820</v>
      </c>
      <c r="R426">
        <v>15</v>
      </c>
      <c r="Z426" s="24" t="s">
        <v>1703</v>
      </c>
    </row>
    <row r="427" spans="16:26" ht="12" hidden="1">
      <c r="P427">
        <v>455</v>
      </c>
      <c r="Q427" t="s">
        <v>819</v>
      </c>
      <c r="R427">
        <v>9</v>
      </c>
      <c r="Z427" s="24" t="s">
        <v>2893</v>
      </c>
    </row>
    <row r="428" spans="16:26" ht="12" hidden="1">
      <c r="P428">
        <v>456</v>
      </c>
      <c r="Q428" t="s">
        <v>1189</v>
      </c>
      <c r="R428">
        <v>16</v>
      </c>
      <c r="Z428" s="24" t="s">
        <v>1027</v>
      </c>
    </row>
    <row r="429" spans="16:26" ht="12" hidden="1">
      <c r="P429">
        <v>457</v>
      </c>
      <c r="Q429" t="s">
        <v>1192</v>
      </c>
      <c r="R429">
        <v>3</v>
      </c>
      <c r="Z429" s="24" t="s">
        <v>1029</v>
      </c>
    </row>
    <row r="430" spans="16:26" ht="12" hidden="1">
      <c r="P430">
        <v>458</v>
      </c>
      <c r="Q430" t="s">
        <v>1195</v>
      </c>
      <c r="R430">
        <v>16</v>
      </c>
      <c r="Z430" s="24" t="s">
        <v>1307</v>
      </c>
    </row>
    <row r="431" spans="16:26" ht="12" hidden="1">
      <c r="P431">
        <v>459</v>
      </c>
      <c r="Q431" t="s">
        <v>1201</v>
      </c>
      <c r="R431">
        <v>16</v>
      </c>
      <c r="Z431" s="24" t="s">
        <v>1309</v>
      </c>
    </row>
    <row r="432" spans="16:26" ht="12" hidden="1">
      <c r="P432">
        <v>460</v>
      </c>
      <c r="Q432" t="s">
        <v>1207</v>
      </c>
      <c r="R432">
        <v>17</v>
      </c>
      <c r="Z432" s="24" t="s">
        <v>1311</v>
      </c>
    </row>
    <row r="433" spans="16:26" ht="12" hidden="1">
      <c r="P433">
        <v>461</v>
      </c>
      <c r="Q433" t="s">
        <v>2928</v>
      </c>
      <c r="R433">
        <v>14</v>
      </c>
      <c r="Z433" s="24" t="s">
        <v>1313</v>
      </c>
    </row>
    <row r="434" spans="16:26" ht="12" hidden="1">
      <c r="P434">
        <v>462</v>
      </c>
      <c r="Q434" t="s">
        <v>2869</v>
      </c>
      <c r="R434">
        <v>5</v>
      </c>
      <c r="Z434" s="24" t="s">
        <v>357</v>
      </c>
    </row>
    <row r="435" spans="16:26" ht="12" hidden="1">
      <c r="P435">
        <v>463</v>
      </c>
      <c r="Q435" t="s">
        <v>2872</v>
      </c>
      <c r="R435">
        <v>17</v>
      </c>
      <c r="Z435" s="24" t="s">
        <v>359</v>
      </c>
    </row>
    <row r="436" spans="16:26" ht="12" hidden="1">
      <c r="P436">
        <v>464</v>
      </c>
      <c r="Q436" t="s">
        <v>2718</v>
      </c>
      <c r="R436">
        <v>16</v>
      </c>
      <c r="Z436" s="24" t="s">
        <v>2495</v>
      </c>
    </row>
    <row r="437" spans="16:26" ht="12" hidden="1">
      <c r="P437">
        <v>466</v>
      </c>
      <c r="Q437" t="s">
        <v>2724</v>
      </c>
      <c r="R437">
        <v>2</v>
      </c>
      <c r="Z437" s="24" t="s">
        <v>2497</v>
      </c>
    </row>
    <row r="438" spans="16:26" ht="12" hidden="1">
      <c r="P438">
        <v>467</v>
      </c>
      <c r="Q438" t="s">
        <v>2727</v>
      </c>
      <c r="R438">
        <v>9</v>
      </c>
      <c r="Z438" s="24" t="s">
        <v>2499</v>
      </c>
    </row>
    <row r="439" spans="16:26" ht="12" hidden="1">
      <c r="P439">
        <v>468</v>
      </c>
      <c r="Q439" t="s">
        <v>2730</v>
      </c>
      <c r="R439">
        <v>18</v>
      </c>
      <c r="Z439" s="24" t="s">
        <v>2501</v>
      </c>
    </row>
    <row r="440" spans="16:26" ht="12" hidden="1">
      <c r="P440">
        <v>469</v>
      </c>
      <c r="Q440" t="s">
        <v>2733</v>
      </c>
      <c r="R440">
        <v>15</v>
      </c>
      <c r="Z440" s="24" t="s">
        <v>2503</v>
      </c>
    </row>
    <row r="441" spans="16:26" ht="12" hidden="1">
      <c r="P441">
        <v>471</v>
      </c>
      <c r="Q441" t="s">
        <v>2736</v>
      </c>
      <c r="R441">
        <v>14</v>
      </c>
      <c r="Z441" s="24" t="s">
        <v>1583</v>
      </c>
    </row>
    <row r="442" spans="16:26" ht="12" hidden="1">
      <c r="P442">
        <v>472</v>
      </c>
      <c r="Q442" t="s">
        <v>2739</v>
      </c>
      <c r="R442">
        <v>5</v>
      </c>
      <c r="Z442" s="24" t="s">
        <v>1585</v>
      </c>
    </row>
    <row r="443" spans="16:26" ht="12" hidden="1">
      <c r="P443">
        <v>473</v>
      </c>
      <c r="Q443" t="s">
        <v>1406</v>
      </c>
      <c r="R443">
        <v>5</v>
      </c>
      <c r="Z443" s="24" t="s">
        <v>1587</v>
      </c>
    </row>
    <row r="444" spans="16:26" ht="12" hidden="1">
      <c r="P444">
        <v>474</v>
      </c>
      <c r="Q444" t="s">
        <v>1409</v>
      </c>
      <c r="R444">
        <v>19</v>
      </c>
      <c r="Z444" s="24" t="s">
        <v>1589</v>
      </c>
    </row>
    <row r="445" spans="16:26" ht="12" hidden="1">
      <c r="P445">
        <v>475</v>
      </c>
      <c r="Q445" t="s">
        <v>1412</v>
      </c>
      <c r="R445">
        <v>11</v>
      </c>
      <c r="Z445" s="24" t="s">
        <v>1591</v>
      </c>
    </row>
    <row r="446" spans="16:26" ht="12" hidden="1">
      <c r="P446">
        <v>476</v>
      </c>
      <c r="Q446" t="s">
        <v>384</v>
      </c>
      <c r="R446">
        <v>12</v>
      </c>
      <c r="Z446" s="24" t="s">
        <v>1593</v>
      </c>
    </row>
    <row r="447" spans="16:26" ht="12" hidden="1">
      <c r="P447">
        <v>477</v>
      </c>
      <c r="Q447" t="s">
        <v>387</v>
      </c>
      <c r="R447">
        <v>3</v>
      </c>
      <c r="Z447" s="24" t="s">
        <v>1595</v>
      </c>
    </row>
    <row r="448" spans="16:26" ht="12" hidden="1">
      <c r="P448">
        <v>478</v>
      </c>
      <c r="Q448" t="s">
        <v>930</v>
      </c>
      <c r="R448">
        <v>7</v>
      </c>
      <c r="Z448" s="24" t="s">
        <v>1597</v>
      </c>
    </row>
    <row r="449" spans="16:26" ht="12" hidden="1">
      <c r="P449">
        <v>480</v>
      </c>
      <c r="Q449" t="s">
        <v>939</v>
      </c>
      <c r="R449">
        <v>7</v>
      </c>
      <c r="Z449" s="24" t="s">
        <v>1599</v>
      </c>
    </row>
    <row r="450" spans="16:26" ht="12" hidden="1">
      <c r="P450">
        <v>481</v>
      </c>
      <c r="Q450" t="s">
        <v>942</v>
      </c>
      <c r="R450">
        <v>2</v>
      </c>
      <c r="Z450" s="24" t="s">
        <v>1601</v>
      </c>
    </row>
    <row r="451" spans="16:26" ht="12" hidden="1">
      <c r="P451">
        <v>483</v>
      </c>
      <c r="Q451" t="s">
        <v>2105</v>
      </c>
      <c r="R451">
        <v>7</v>
      </c>
      <c r="Z451" s="24" t="s">
        <v>1603</v>
      </c>
    </row>
    <row r="452" spans="16:26" ht="12" hidden="1">
      <c r="P452">
        <v>484</v>
      </c>
      <c r="Q452" t="s">
        <v>1445</v>
      </c>
      <c r="R452">
        <v>5</v>
      </c>
      <c r="Z452" s="24" t="s">
        <v>712</v>
      </c>
    </row>
    <row r="453" spans="16:26" ht="12" hidden="1">
      <c r="P453">
        <v>485</v>
      </c>
      <c r="Q453" t="s">
        <v>1448</v>
      </c>
      <c r="R453">
        <v>14</v>
      </c>
      <c r="Z453" s="24" t="s">
        <v>714</v>
      </c>
    </row>
    <row r="454" spans="16:26" ht="12" hidden="1">
      <c r="P454">
        <v>486</v>
      </c>
      <c r="Q454" t="s">
        <v>1451</v>
      </c>
      <c r="R454">
        <v>5</v>
      </c>
      <c r="Z454" s="24" t="s">
        <v>716</v>
      </c>
    </row>
    <row r="455" spans="16:26" ht="12" hidden="1">
      <c r="P455">
        <v>487</v>
      </c>
      <c r="Q455" t="s">
        <v>1454</v>
      </c>
      <c r="R455">
        <v>16</v>
      </c>
      <c r="Z455" s="24" t="s">
        <v>718</v>
      </c>
    </row>
    <row r="456" spans="16:26" ht="12" hidden="1">
      <c r="P456">
        <v>488</v>
      </c>
      <c r="Q456" t="s">
        <v>2558</v>
      </c>
      <c r="R456">
        <v>8</v>
      </c>
      <c r="Z456" s="24" t="s">
        <v>2015</v>
      </c>
    </row>
    <row r="457" spans="16:26" ht="12" hidden="1">
      <c r="P457">
        <v>489</v>
      </c>
      <c r="Q457" t="s">
        <v>2561</v>
      </c>
      <c r="R457">
        <v>13</v>
      </c>
      <c r="Z457" s="24" t="s">
        <v>2017</v>
      </c>
    </row>
    <row r="458" spans="16:26" ht="12" hidden="1">
      <c r="P458">
        <v>490</v>
      </c>
      <c r="Q458" t="s">
        <v>2564</v>
      </c>
      <c r="R458">
        <v>6</v>
      </c>
      <c r="Z458" s="24" t="s">
        <v>2019</v>
      </c>
    </row>
    <row r="459" spans="16:26" ht="12" hidden="1">
      <c r="P459">
        <v>491</v>
      </c>
      <c r="Q459" t="s">
        <v>2567</v>
      </c>
      <c r="R459">
        <v>10</v>
      </c>
      <c r="Z459" s="24" t="s">
        <v>2021</v>
      </c>
    </row>
    <row r="460" spans="16:26" ht="12" hidden="1">
      <c r="P460">
        <v>492</v>
      </c>
      <c r="Q460" t="s">
        <v>2570</v>
      </c>
      <c r="R460">
        <v>17</v>
      </c>
      <c r="Z460" s="24" t="s">
        <v>2023</v>
      </c>
    </row>
    <row r="461" spans="16:26" ht="12" hidden="1">
      <c r="P461">
        <v>493</v>
      </c>
      <c r="Q461" t="s">
        <v>2573</v>
      </c>
      <c r="R461">
        <v>5</v>
      </c>
      <c r="Z461" s="24" t="s">
        <v>2025</v>
      </c>
    </row>
    <row r="462" spans="16:26" ht="12" hidden="1">
      <c r="P462">
        <v>494</v>
      </c>
      <c r="Q462" t="s">
        <v>2576</v>
      </c>
      <c r="R462">
        <v>14</v>
      </c>
      <c r="Z462" s="24" t="s">
        <v>2027</v>
      </c>
    </row>
    <row r="463" spans="16:26" ht="12" hidden="1">
      <c r="P463">
        <v>495</v>
      </c>
      <c r="Q463" t="s">
        <v>2579</v>
      </c>
      <c r="R463">
        <v>8</v>
      </c>
      <c r="Z463" s="24" t="s">
        <v>2029</v>
      </c>
    </row>
    <row r="464" spans="16:26" ht="12" hidden="1">
      <c r="P464">
        <v>497</v>
      </c>
      <c r="Q464" t="s">
        <v>1800</v>
      </c>
      <c r="R464">
        <v>18</v>
      </c>
      <c r="Z464" s="24" t="s">
        <v>2031</v>
      </c>
    </row>
    <row r="465" spans="16:26" ht="12" hidden="1">
      <c r="P465">
        <v>498</v>
      </c>
      <c r="Q465" t="s">
        <v>1545</v>
      </c>
      <c r="R465">
        <v>18</v>
      </c>
      <c r="Z465" s="24" t="s">
        <v>2033</v>
      </c>
    </row>
    <row r="466" spans="16:26" ht="12" hidden="1">
      <c r="P466">
        <v>499</v>
      </c>
      <c r="Q466" t="s">
        <v>1551</v>
      </c>
      <c r="R466">
        <v>10</v>
      </c>
      <c r="Z466" s="24" t="s">
        <v>2035</v>
      </c>
    </row>
    <row r="467" spans="16:26" ht="12" hidden="1">
      <c r="P467">
        <v>500</v>
      </c>
      <c r="Q467" t="s">
        <v>1554</v>
      </c>
      <c r="R467">
        <v>15</v>
      </c>
      <c r="Z467" s="24" t="s">
        <v>2037</v>
      </c>
    </row>
    <row r="468" spans="16:26" ht="12" hidden="1">
      <c r="P468">
        <v>502</v>
      </c>
      <c r="Q468" t="s">
        <v>1841</v>
      </c>
      <c r="R468">
        <v>18</v>
      </c>
      <c r="Z468" s="24" t="s">
        <v>2039</v>
      </c>
    </row>
    <row r="469" spans="16:26" ht="12" hidden="1">
      <c r="P469">
        <v>503</v>
      </c>
      <c r="Q469" t="s">
        <v>805</v>
      </c>
      <c r="R469">
        <v>4</v>
      </c>
      <c r="Z469" s="24" t="s">
        <v>296</v>
      </c>
    </row>
    <row r="470" spans="16:26" ht="12" hidden="1">
      <c r="P470">
        <v>504</v>
      </c>
      <c r="Q470" t="s">
        <v>808</v>
      </c>
      <c r="R470">
        <v>20</v>
      </c>
      <c r="Z470" s="24" t="s">
        <v>298</v>
      </c>
    </row>
    <row r="471" spans="16:26" ht="12" hidden="1">
      <c r="P471">
        <v>505</v>
      </c>
      <c r="Q471" t="s">
        <v>811</v>
      </c>
      <c r="R471">
        <v>16</v>
      </c>
      <c r="Z471" s="24" t="s">
        <v>300</v>
      </c>
    </row>
    <row r="472" spans="16:26" ht="12" hidden="1">
      <c r="P472">
        <v>506</v>
      </c>
      <c r="Q472" t="s">
        <v>814</v>
      </c>
      <c r="R472">
        <v>12</v>
      </c>
      <c r="Z472" s="24" t="s">
        <v>2336</v>
      </c>
    </row>
    <row r="473" spans="16:26" ht="12" hidden="1">
      <c r="P473">
        <v>507</v>
      </c>
      <c r="Q473" t="s">
        <v>817</v>
      </c>
      <c r="R473">
        <v>8</v>
      </c>
      <c r="Z473" s="24" t="s">
        <v>2783</v>
      </c>
    </row>
    <row r="474" spans="16:26" ht="12" hidden="1">
      <c r="P474">
        <v>508</v>
      </c>
      <c r="Q474" t="s">
        <v>820</v>
      </c>
      <c r="R474">
        <v>1</v>
      </c>
      <c r="Z474" s="24" t="s">
        <v>2785</v>
      </c>
    </row>
    <row r="475" spans="16:26" ht="12" hidden="1">
      <c r="P475">
        <v>509</v>
      </c>
      <c r="Q475" t="s">
        <v>823</v>
      </c>
      <c r="R475">
        <v>8</v>
      </c>
      <c r="Z475" s="24" t="s">
        <v>2787</v>
      </c>
    </row>
    <row r="476" spans="16:26" ht="12" hidden="1">
      <c r="P476">
        <v>510</v>
      </c>
      <c r="Q476" t="s">
        <v>2638</v>
      </c>
      <c r="R476">
        <v>3</v>
      </c>
      <c r="Z476" s="24" t="s">
        <v>2789</v>
      </c>
    </row>
    <row r="477" spans="16:26" ht="12" hidden="1">
      <c r="P477">
        <v>511</v>
      </c>
      <c r="Q477" t="s">
        <v>826</v>
      </c>
      <c r="R477">
        <v>17</v>
      </c>
      <c r="Z477" s="24" t="s">
        <v>2791</v>
      </c>
    </row>
    <row r="478" spans="16:26" ht="12" hidden="1">
      <c r="P478">
        <v>512</v>
      </c>
      <c r="Q478" t="s">
        <v>829</v>
      </c>
      <c r="R478">
        <v>9</v>
      </c>
      <c r="Z478" s="24" t="s">
        <v>2793</v>
      </c>
    </row>
    <row r="479" spans="16:26" ht="12" hidden="1">
      <c r="P479">
        <v>513</v>
      </c>
      <c r="Q479" t="s">
        <v>832</v>
      </c>
      <c r="R479">
        <v>17</v>
      </c>
      <c r="Z479" s="24" t="s">
        <v>2795</v>
      </c>
    </row>
    <row r="480" spans="16:26" ht="12" hidden="1">
      <c r="P480">
        <v>514</v>
      </c>
      <c r="Q480" t="s">
        <v>835</v>
      </c>
      <c r="R480">
        <v>12</v>
      </c>
      <c r="Z480" s="24" t="s">
        <v>2797</v>
      </c>
    </row>
    <row r="481" spans="16:26" ht="12" hidden="1">
      <c r="P481">
        <v>516</v>
      </c>
      <c r="Q481" t="s">
        <v>838</v>
      </c>
      <c r="R481">
        <v>18</v>
      </c>
      <c r="Z481" s="24" t="s">
        <v>2799</v>
      </c>
    </row>
    <row r="482" spans="16:26" ht="12" hidden="1">
      <c r="P482">
        <v>517</v>
      </c>
      <c r="Q482" t="s">
        <v>844</v>
      </c>
      <c r="R482">
        <v>14</v>
      </c>
      <c r="Z482" s="24" t="s">
        <v>2801</v>
      </c>
    </row>
    <row r="483" spans="16:26" ht="12" hidden="1">
      <c r="P483">
        <v>518</v>
      </c>
      <c r="Q483" t="s">
        <v>847</v>
      </c>
      <c r="R483">
        <v>16</v>
      </c>
      <c r="Z483" s="24" t="s">
        <v>2338</v>
      </c>
    </row>
    <row r="484" spans="16:26" ht="12" hidden="1">
      <c r="P484">
        <v>519</v>
      </c>
      <c r="Q484" t="s">
        <v>850</v>
      </c>
      <c r="R484">
        <v>2</v>
      </c>
      <c r="Z484" s="24" t="s">
        <v>2340</v>
      </c>
    </row>
    <row r="485" spans="16:26" ht="12" hidden="1">
      <c r="P485">
        <v>520</v>
      </c>
      <c r="Q485" t="s">
        <v>853</v>
      </c>
      <c r="R485">
        <v>13</v>
      </c>
      <c r="Z485" s="24" t="s">
        <v>2342</v>
      </c>
    </row>
    <row r="486" spans="16:26" ht="12" hidden="1">
      <c r="P486">
        <v>521</v>
      </c>
      <c r="Q486" t="s">
        <v>859</v>
      </c>
      <c r="R486">
        <v>2</v>
      </c>
      <c r="Z486" s="24" t="s">
        <v>2344</v>
      </c>
    </row>
    <row r="487" spans="16:26" ht="12" hidden="1">
      <c r="P487">
        <v>522</v>
      </c>
      <c r="Q487" t="s">
        <v>865</v>
      </c>
      <c r="R487">
        <v>17</v>
      </c>
      <c r="Z487" s="24" t="s">
        <v>2346</v>
      </c>
    </row>
    <row r="488" spans="16:26" ht="12" hidden="1">
      <c r="P488">
        <v>523</v>
      </c>
      <c r="Q488" t="s">
        <v>871</v>
      </c>
      <c r="R488">
        <v>19</v>
      </c>
      <c r="Z488" s="24" t="s">
        <v>2348</v>
      </c>
    </row>
    <row r="489" spans="16:26" ht="12" hidden="1">
      <c r="P489">
        <v>524</v>
      </c>
      <c r="Q489" t="s">
        <v>874</v>
      </c>
      <c r="R489">
        <v>10</v>
      </c>
      <c r="Z489" s="24" t="s">
        <v>2350</v>
      </c>
    </row>
    <row r="490" spans="16:26" ht="12" hidden="1">
      <c r="P490">
        <v>525</v>
      </c>
      <c r="Q490" t="s">
        <v>877</v>
      </c>
      <c r="R490">
        <v>13</v>
      </c>
      <c r="Z490" s="24" t="s">
        <v>2352</v>
      </c>
    </row>
    <row r="491" spans="16:26" ht="12" hidden="1">
      <c r="P491">
        <v>526</v>
      </c>
      <c r="Q491" t="s">
        <v>880</v>
      </c>
      <c r="R491">
        <v>2</v>
      </c>
      <c r="Z491" s="24" t="s">
        <v>2354</v>
      </c>
    </row>
    <row r="492" spans="16:26" ht="12" hidden="1">
      <c r="P492">
        <v>527</v>
      </c>
      <c r="Q492" t="s">
        <v>1729</v>
      </c>
      <c r="R492">
        <v>2</v>
      </c>
      <c r="Z492" s="24" t="s">
        <v>2356</v>
      </c>
    </row>
    <row r="493" spans="16:26" ht="12" hidden="1">
      <c r="P493">
        <v>528</v>
      </c>
      <c r="Q493" t="s">
        <v>1732</v>
      </c>
      <c r="R493">
        <v>17</v>
      </c>
      <c r="Z493" s="24" t="s">
        <v>1574</v>
      </c>
    </row>
    <row r="494" spans="16:26" ht="12" hidden="1">
      <c r="P494">
        <v>530</v>
      </c>
      <c r="Q494" t="s">
        <v>174</v>
      </c>
      <c r="R494">
        <v>4</v>
      </c>
      <c r="Z494" s="24" t="s">
        <v>1576</v>
      </c>
    </row>
    <row r="495" spans="16:26" ht="12" hidden="1">
      <c r="P495">
        <v>531</v>
      </c>
      <c r="Q495" t="s">
        <v>2896</v>
      </c>
      <c r="R495">
        <v>18</v>
      </c>
      <c r="Z495" s="24" t="s">
        <v>1578</v>
      </c>
    </row>
    <row r="496" spans="16:26" ht="12" hidden="1">
      <c r="P496">
        <v>533</v>
      </c>
      <c r="Q496" t="s">
        <v>2152</v>
      </c>
      <c r="R496">
        <v>1</v>
      </c>
      <c r="Z496" s="24" t="s">
        <v>1580</v>
      </c>
    </row>
    <row r="497" spans="16:26" ht="12" hidden="1">
      <c r="P497">
        <v>534</v>
      </c>
      <c r="Q497" t="s">
        <v>116</v>
      </c>
      <c r="R497">
        <v>16</v>
      </c>
      <c r="Z497" s="24" t="s">
        <v>1582</v>
      </c>
    </row>
    <row r="498" spans="16:26" ht="12" hidden="1">
      <c r="P498">
        <v>535</v>
      </c>
      <c r="Q498" t="s">
        <v>1456</v>
      </c>
      <c r="R498">
        <v>16</v>
      </c>
      <c r="Z498" s="24" t="s">
        <v>697</v>
      </c>
    </row>
    <row r="499" spans="16:26" ht="12" hidden="1">
      <c r="P499">
        <v>536</v>
      </c>
      <c r="Q499" t="s">
        <v>1859</v>
      </c>
      <c r="R499">
        <v>1</v>
      </c>
      <c r="Z499" s="24" t="s">
        <v>1631</v>
      </c>
    </row>
    <row r="500" spans="16:26" ht="12" hidden="1">
      <c r="P500">
        <v>537</v>
      </c>
      <c r="Q500" t="s">
        <v>367</v>
      </c>
      <c r="R500">
        <v>13</v>
      </c>
      <c r="Z500" s="24" t="s">
        <v>1633</v>
      </c>
    </row>
    <row r="501" spans="16:26" ht="12" hidden="1">
      <c r="P501">
        <v>538</v>
      </c>
      <c r="Q501" t="s">
        <v>199</v>
      </c>
      <c r="R501">
        <v>8</v>
      </c>
      <c r="Z501" s="24" t="s">
        <v>1635</v>
      </c>
    </row>
    <row r="502" spans="16:26" ht="12" hidden="1">
      <c r="P502">
        <v>539</v>
      </c>
      <c r="Q502" t="s">
        <v>1385</v>
      </c>
      <c r="R502">
        <v>1</v>
      </c>
      <c r="Z502" s="24" t="s">
        <v>1637</v>
      </c>
    </row>
    <row r="503" spans="16:26" ht="12" hidden="1">
      <c r="P503">
        <v>540</v>
      </c>
      <c r="Q503" t="s">
        <v>1323</v>
      </c>
      <c r="R503">
        <v>1</v>
      </c>
      <c r="Z503" s="24" t="s">
        <v>1639</v>
      </c>
    </row>
    <row r="504" spans="16:26" ht="12" hidden="1">
      <c r="P504">
        <v>541</v>
      </c>
      <c r="Q504" t="s">
        <v>1415</v>
      </c>
      <c r="R504">
        <v>1</v>
      </c>
      <c r="Z504" s="24" t="s">
        <v>1641</v>
      </c>
    </row>
    <row r="505" spans="16:26" ht="12" hidden="1">
      <c r="P505">
        <v>542</v>
      </c>
      <c r="Q505" t="s">
        <v>2104</v>
      </c>
      <c r="R505">
        <v>1</v>
      </c>
      <c r="Z505" s="24" t="s">
        <v>1643</v>
      </c>
    </row>
    <row r="506" spans="16:26" ht="12" hidden="1">
      <c r="P506">
        <v>543</v>
      </c>
      <c r="Q506" t="s">
        <v>868</v>
      </c>
      <c r="R506">
        <v>1</v>
      </c>
      <c r="Z506" s="24" t="s">
        <v>1645</v>
      </c>
    </row>
    <row r="507" spans="16:26" ht="12" hidden="1">
      <c r="P507">
        <v>544</v>
      </c>
      <c r="Q507" t="s">
        <v>852</v>
      </c>
      <c r="R507">
        <v>1</v>
      </c>
      <c r="Z507" s="24" t="s">
        <v>1647</v>
      </c>
    </row>
    <row r="508" spans="16:26" ht="12" hidden="1">
      <c r="P508">
        <v>545</v>
      </c>
      <c r="Q508" t="s">
        <v>2155</v>
      </c>
      <c r="R508">
        <v>1</v>
      </c>
      <c r="Z508" s="24" t="s">
        <v>1649</v>
      </c>
    </row>
    <row r="509" spans="16:26" ht="12" hidden="1">
      <c r="P509">
        <v>547</v>
      </c>
      <c r="Q509" t="s">
        <v>2145</v>
      </c>
      <c r="R509">
        <v>1</v>
      </c>
      <c r="Z509" s="24" t="s">
        <v>2588</v>
      </c>
    </row>
    <row r="510" spans="16:26" ht="12" hidden="1">
      <c r="P510">
        <v>548</v>
      </c>
      <c r="Q510" t="s">
        <v>497</v>
      </c>
      <c r="R510">
        <v>1</v>
      </c>
      <c r="Z510" s="24" t="s">
        <v>2590</v>
      </c>
    </row>
    <row r="511" spans="16:26" ht="12" hidden="1">
      <c r="P511">
        <v>549</v>
      </c>
      <c r="Q511" t="s">
        <v>2484</v>
      </c>
      <c r="R511">
        <v>1</v>
      </c>
      <c r="Z511" s="24" t="s">
        <v>2592</v>
      </c>
    </row>
    <row r="512" spans="16:26" ht="12" hidden="1">
      <c r="P512">
        <v>550</v>
      </c>
      <c r="Q512" t="s">
        <v>1863</v>
      </c>
      <c r="R512">
        <v>1</v>
      </c>
      <c r="Z512" s="24" t="s">
        <v>2594</v>
      </c>
    </row>
    <row r="513" spans="16:26" ht="12" hidden="1">
      <c r="P513">
        <v>551</v>
      </c>
      <c r="Q513" t="s">
        <v>507</v>
      </c>
      <c r="R513">
        <v>1</v>
      </c>
      <c r="Z513" s="24" t="s">
        <v>2123</v>
      </c>
    </row>
    <row r="514" spans="16:26" ht="12" hidden="1">
      <c r="P514">
        <v>552</v>
      </c>
      <c r="Q514" t="s">
        <v>860</v>
      </c>
      <c r="R514">
        <v>2</v>
      </c>
      <c r="Z514" s="24" t="s">
        <v>1654</v>
      </c>
    </row>
    <row r="515" spans="16:26" ht="12" hidden="1">
      <c r="P515">
        <v>553</v>
      </c>
      <c r="Q515" t="s">
        <v>2239</v>
      </c>
      <c r="R515">
        <v>2</v>
      </c>
      <c r="Z515" s="24" t="s">
        <v>1656</v>
      </c>
    </row>
    <row r="516" spans="16:26" ht="12" hidden="1">
      <c r="P516">
        <v>554</v>
      </c>
      <c r="Q516" t="s">
        <v>2927</v>
      </c>
      <c r="R516">
        <v>2</v>
      </c>
      <c r="Z516" s="24" t="s">
        <v>1658</v>
      </c>
    </row>
    <row r="517" spans="16:26" ht="12" hidden="1">
      <c r="P517">
        <v>555</v>
      </c>
      <c r="Q517" t="s">
        <v>518</v>
      </c>
      <c r="R517">
        <v>3</v>
      </c>
      <c r="Z517" s="24" t="s">
        <v>1660</v>
      </c>
    </row>
    <row r="518" spans="16:26" ht="12" hidden="1">
      <c r="P518">
        <v>556</v>
      </c>
      <c r="Q518" t="s">
        <v>191</v>
      </c>
      <c r="R518">
        <v>4</v>
      </c>
      <c r="Z518" s="24" t="s">
        <v>1662</v>
      </c>
    </row>
    <row r="519" spans="16:26" ht="12" hidden="1">
      <c r="P519">
        <v>557</v>
      </c>
      <c r="Q519" t="s">
        <v>1198</v>
      </c>
      <c r="R519">
        <v>4</v>
      </c>
      <c r="Z519" s="24" t="s">
        <v>1664</v>
      </c>
    </row>
    <row r="520" spans="16:26" ht="12" hidden="1">
      <c r="P520">
        <v>558</v>
      </c>
      <c r="Q520" t="s">
        <v>936</v>
      </c>
      <c r="R520">
        <v>5</v>
      </c>
      <c r="Z520" s="24" t="s">
        <v>1666</v>
      </c>
    </row>
    <row r="521" spans="16:26" ht="12" hidden="1">
      <c r="P521">
        <v>559</v>
      </c>
      <c r="Q521" t="s">
        <v>869</v>
      </c>
      <c r="R521">
        <v>6</v>
      </c>
      <c r="Z521" s="24" t="s">
        <v>2334</v>
      </c>
    </row>
    <row r="522" spans="16:26" ht="12" hidden="1">
      <c r="P522">
        <v>560</v>
      </c>
      <c r="Q522" t="s">
        <v>872</v>
      </c>
      <c r="R522">
        <v>6</v>
      </c>
      <c r="Z522" s="24" t="s">
        <v>472</v>
      </c>
    </row>
    <row r="523" spans="16:26" ht="12" hidden="1">
      <c r="P523">
        <v>561</v>
      </c>
      <c r="Q523" t="s">
        <v>2723</v>
      </c>
      <c r="R523">
        <v>6</v>
      </c>
      <c r="Z523" s="24" t="s">
        <v>474</v>
      </c>
    </row>
    <row r="524" spans="16:26" ht="12" hidden="1">
      <c r="P524">
        <v>562</v>
      </c>
      <c r="Q524" t="s">
        <v>2234</v>
      </c>
      <c r="R524">
        <v>7</v>
      </c>
      <c r="Z524" s="24" t="s">
        <v>476</v>
      </c>
    </row>
    <row r="525" spans="16:26" ht="12" hidden="1">
      <c r="P525">
        <v>564</v>
      </c>
      <c r="Q525" t="s">
        <v>1286</v>
      </c>
      <c r="R525">
        <v>7</v>
      </c>
      <c r="Z525" s="24" t="s">
        <v>2331</v>
      </c>
    </row>
    <row r="526" spans="16:26" ht="12" hidden="1">
      <c r="P526">
        <v>565</v>
      </c>
      <c r="Q526" t="s">
        <v>933</v>
      </c>
      <c r="R526">
        <v>7</v>
      </c>
      <c r="Z526" s="24" t="s">
        <v>2333</v>
      </c>
    </row>
    <row r="527" spans="16:26" ht="12" hidden="1">
      <c r="P527">
        <v>566</v>
      </c>
      <c r="Q527" t="s">
        <v>171</v>
      </c>
      <c r="R527">
        <v>7</v>
      </c>
      <c r="Z527" s="24" t="s">
        <v>2368</v>
      </c>
    </row>
    <row r="528" spans="16:26" ht="12" hidden="1">
      <c r="P528">
        <v>567</v>
      </c>
      <c r="Q528" t="s">
        <v>706</v>
      </c>
      <c r="R528">
        <v>12</v>
      </c>
      <c r="Z528" s="24" t="s">
        <v>2370</v>
      </c>
    </row>
    <row r="529" spans="16:26" ht="12" hidden="1">
      <c r="P529">
        <v>568</v>
      </c>
      <c r="Q529" t="s">
        <v>1290</v>
      </c>
      <c r="R529">
        <v>12</v>
      </c>
      <c r="Z529" s="24" t="s">
        <v>2372</v>
      </c>
    </row>
    <row r="530" spans="16:26" ht="12" hidden="1">
      <c r="P530">
        <v>569</v>
      </c>
      <c r="Q530" t="s">
        <v>937</v>
      </c>
      <c r="R530">
        <v>12</v>
      </c>
      <c r="Z530" s="24" t="s">
        <v>2374</v>
      </c>
    </row>
    <row r="531" spans="16:26" ht="12" hidden="1">
      <c r="P531">
        <v>570</v>
      </c>
      <c r="Q531" t="s">
        <v>2240</v>
      </c>
      <c r="R531">
        <v>12</v>
      </c>
      <c r="Z531" s="24" t="s">
        <v>1806</v>
      </c>
    </row>
    <row r="532" spans="16:26" ht="12" hidden="1">
      <c r="P532">
        <v>571</v>
      </c>
      <c r="Q532" t="s">
        <v>2737</v>
      </c>
      <c r="R532">
        <v>13</v>
      </c>
      <c r="Z532" s="24" t="s">
        <v>1808</v>
      </c>
    </row>
    <row r="533" spans="16:26" ht="12" hidden="1">
      <c r="P533">
        <v>572</v>
      </c>
      <c r="Q533" t="s">
        <v>2233</v>
      </c>
      <c r="R533">
        <v>13</v>
      </c>
      <c r="Z533" s="24" t="s">
        <v>1810</v>
      </c>
    </row>
    <row r="534" spans="16:26" ht="12" hidden="1">
      <c r="P534">
        <v>573</v>
      </c>
      <c r="Q534" t="s">
        <v>876</v>
      </c>
      <c r="R534">
        <v>13</v>
      </c>
      <c r="Z534" s="24" t="s">
        <v>1812</v>
      </c>
    </row>
    <row r="535" spans="16:26" ht="12" hidden="1">
      <c r="P535">
        <v>574</v>
      </c>
      <c r="Q535" t="s">
        <v>118</v>
      </c>
      <c r="R535">
        <v>13</v>
      </c>
      <c r="Z535" s="24" t="s">
        <v>1814</v>
      </c>
    </row>
    <row r="536" spans="16:26" ht="12" hidden="1">
      <c r="P536">
        <v>575</v>
      </c>
      <c r="Q536" t="s">
        <v>1186</v>
      </c>
      <c r="R536">
        <v>13</v>
      </c>
      <c r="Z536" s="24" t="s">
        <v>1556</v>
      </c>
    </row>
    <row r="537" spans="16:26" ht="12" hidden="1">
      <c r="P537">
        <v>576</v>
      </c>
      <c r="Q537" t="s">
        <v>1416</v>
      </c>
      <c r="R537">
        <v>14</v>
      </c>
      <c r="Z537" s="24" t="s">
        <v>335</v>
      </c>
    </row>
    <row r="538" spans="16:26" ht="12" hidden="1">
      <c r="P538">
        <v>578</v>
      </c>
      <c r="Q538" t="s">
        <v>515</v>
      </c>
      <c r="R538">
        <v>14</v>
      </c>
      <c r="Z538" s="24" t="s">
        <v>337</v>
      </c>
    </row>
    <row r="539" spans="16:26" ht="12" hidden="1">
      <c r="P539">
        <v>579</v>
      </c>
      <c r="Q539" t="s">
        <v>1548</v>
      </c>
      <c r="R539">
        <v>14</v>
      </c>
      <c r="Z539" s="24" t="s">
        <v>339</v>
      </c>
    </row>
    <row r="540" spans="16:26" ht="12" hidden="1">
      <c r="P540">
        <v>581</v>
      </c>
      <c r="Q540" t="s">
        <v>804</v>
      </c>
      <c r="R540">
        <v>15</v>
      </c>
      <c r="Z540" s="24" t="s">
        <v>341</v>
      </c>
    </row>
    <row r="541" spans="16:26" ht="12" hidden="1">
      <c r="P541">
        <v>582</v>
      </c>
      <c r="Q541" t="s">
        <v>197</v>
      </c>
      <c r="R541">
        <v>15</v>
      </c>
      <c r="Z541" s="24" t="s">
        <v>343</v>
      </c>
    </row>
    <row r="542" spans="16:26" ht="12" hidden="1">
      <c r="P542">
        <v>583</v>
      </c>
      <c r="Q542" t="s">
        <v>118</v>
      </c>
      <c r="R542">
        <v>16</v>
      </c>
      <c r="Z542" s="24" t="s">
        <v>2271</v>
      </c>
    </row>
    <row r="543" spans="16:26" ht="12" hidden="1">
      <c r="P543">
        <v>584</v>
      </c>
      <c r="Q543" t="s">
        <v>802</v>
      </c>
      <c r="R543">
        <v>16</v>
      </c>
      <c r="Z543" s="24" t="s">
        <v>392</v>
      </c>
    </row>
    <row r="544" spans="16:26" ht="12" hidden="1">
      <c r="P544">
        <v>585</v>
      </c>
      <c r="Q544" t="s">
        <v>1190</v>
      </c>
      <c r="R544">
        <v>17</v>
      </c>
      <c r="Z544" s="24" t="s">
        <v>394</v>
      </c>
    </row>
    <row r="545" spans="16:26" ht="12" hidden="1">
      <c r="P545">
        <v>586</v>
      </c>
      <c r="Q545" t="s">
        <v>698</v>
      </c>
      <c r="R545">
        <v>17</v>
      </c>
      <c r="Z545" s="24" t="s">
        <v>396</v>
      </c>
    </row>
    <row r="546" spans="16:26" ht="12" hidden="1">
      <c r="P546">
        <v>587</v>
      </c>
      <c r="Q546" t="s">
        <v>548</v>
      </c>
      <c r="R546">
        <v>17</v>
      </c>
      <c r="Z546" s="24" t="s">
        <v>398</v>
      </c>
    </row>
    <row r="547" spans="16:26" ht="12" hidden="1">
      <c r="P547">
        <v>588</v>
      </c>
      <c r="Q547" t="s">
        <v>2738</v>
      </c>
      <c r="R547">
        <v>17</v>
      </c>
      <c r="Z547" s="24" t="s">
        <v>1121</v>
      </c>
    </row>
    <row r="548" spans="16:26" ht="12" hidden="1">
      <c r="P548">
        <v>589</v>
      </c>
      <c r="Q548" t="s">
        <v>2895</v>
      </c>
      <c r="R548">
        <v>17</v>
      </c>
      <c r="Z548" s="24" t="s">
        <v>1123</v>
      </c>
    </row>
    <row r="549" spans="16:26" ht="12" hidden="1">
      <c r="P549">
        <v>590</v>
      </c>
      <c r="Q549" t="s">
        <v>1325</v>
      </c>
      <c r="R549">
        <v>17</v>
      </c>
      <c r="Z549" s="24" t="s">
        <v>400</v>
      </c>
    </row>
    <row r="550" spans="16:26" ht="12" hidden="1">
      <c r="P550">
        <v>591</v>
      </c>
      <c r="Q550" t="s">
        <v>2141</v>
      </c>
      <c r="R550">
        <v>17</v>
      </c>
      <c r="Z550" s="24" t="s">
        <v>276</v>
      </c>
    </row>
    <row r="551" spans="16:26" ht="12" hidden="1">
      <c r="P551">
        <v>592</v>
      </c>
      <c r="Q551" t="s">
        <v>525</v>
      </c>
      <c r="R551">
        <v>17</v>
      </c>
      <c r="Z551" s="24" t="s">
        <v>2126</v>
      </c>
    </row>
    <row r="552" spans="16:26" ht="12" hidden="1">
      <c r="P552">
        <v>593</v>
      </c>
      <c r="Q552" t="s">
        <v>2721</v>
      </c>
      <c r="R552">
        <v>17</v>
      </c>
      <c r="Z552" s="24" t="s">
        <v>2128</v>
      </c>
    </row>
    <row r="553" spans="16:26" ht="12" hidden="1">
      <c r="P553">
        <v>595</v>
      </c>
      <c r="Q553" t="s">
        <v>856</v>
      </c>
      <c r="R553">
        <v>17</v>
      </c>
      <c r="Z553" s="24" t="s">
        <v>2130</v>
      </c>
    </row>
    <row r="554" spans="16:26" ht="12" hidden="1">
      <c r="P554">
        <v>596</v>
      </c>
      <c r="Q554" t="s">
        <v>2894</v>
      </c>
      <c r="R554">
        <v>18</v>
      </c>
      <c r="Z554" s="24" t="s">
        <v>2132</v>
      </c>
    </row>
    <row r="555" spans="16:26" ht="12" hidden="1">
      <c r="P555">
        <v>597</v>
      </c>
      <c r="Q555" t="s">
        <v>114</v>
      </c>
      <c r="R555">
        <v>18</v>
      </c>
      <c r="Z555" s="24" t="s">
        <v>2134</v>
      </c>
    </row>
    <row r="556" spans="16:26" ht="12" hidden="1">
      <c r="P556">
        <v>598</v>
      </c>
      <c r="Q556" t="s">
        <v>2487</v>
      </c>
      <c r="R556">
        <v>19</v>
      </c>
      <c r="Z556" s="24" t="s">
        <v>2136</v>
      </c>
    </row>
    <row r="557" spans="16:26" ht="12" hidden="1">
      <c r="P557">
        <v>599</v>
      </c>
      <c r="Q557" t="s">
        <v>839</v>
      </c>
      <c r="R557">
        <v>19</v>
      </c>
      <c r="Z557" s="24" t="s">
        <v>2138</v>
      </c>
    </row>
    <row r="558" spans="16:26" ht="12" hidden="1">
      <c r="P558">
        <v>600</v>
      </c>
      <c r="Q558" t="s">
        <v>503</v>
      </c>
      <c r="R558">
        <v>19</v>
      </c>
      <c r="Z558" s="24" t="s">
        <v>2140</v>
      </c>
    </row>
    <row r="559" spans="16:26" ht="12" hidden="1">
      <c r="P559">
        <v>601</v>
      </c>
      <c r="Q559" t="s">
        <v>2716</v>
      </c>
      <c r="R559">
        <v>19</v>
      </c>
      <c r="Z559" s="24" t="s">
        <v>2483</v>
      </c>
    </row>
    <row r="560" spans="16:26" ht="12" hidden="1">
      <c r="P560">
        <v>602</v>
      </c>
      <c r="Q560" t="s">
        <v>1326</v>
      </c>
      <c r="R560">
        <v>19</v>
      </c>
      <c r="Z560" s="24" t="s">
        <v>247</v>
      </c>
    </row>
    <row r="561" spans="16:26" ht="12" hidden="1">
      <c r="P561">
        <v>603</v>
      </c>
      <c r="Q561" t="s">
        <v>523</v>
      </c>
      <c r="R561">
        <v>20</v>
      </c>
      <c r="Z561" s="24" t="s">
        <v>249</v>
      </c>
    </row>
    <row r="562" spans="16:26" ht="12" hidden="1">
      <c r="P562">
        <v>604</v>
      </c>
      <c r="Q562" t="s">
        <v>2106</v>
      </c>
      <c r="R562">
        <v>20</v>
      </c>
      <c r="Z562" s="24" t="s">
        <v>2838</v>
      </c>
    </row>
    <row r="563" spans="16:26" ht="12" hidden="1">
      <c r="P563">
        <v>605</v>
      </c>
      <c r="Q563" t="s">
        <v>938</v>
      </c>
      <c r="R563">
        <v>20</v>
      </c>
      <c r="Z563" s="24" t="s">
        <v>2840</v>
      </c>
    </row>
    <row r="564" spans="16:26" ht="12" hidden="1">
      <c r="P564">
        <v>606</v>
      </c>
      <c r="Q564" t="s">
        <v>498</v>
      </c>
      <c r="R564">
        <v>20</v>
      </c>
      <c r="Z564" s="24" t="s">
        <v>2842</v>
      </c>
    </row>
    <row r="565" spans="16:26" ht="12" hidden="1">
      <c r="P565">
        <v>607</v>
      </c>
      <c r="Q565" t="s">
        <v>528</v>
      </c>
      <c r="R565">
        <v>20</v>
      </c>
      <c r="Z565" s="24" t="s">
        <v>2877</v>
      </c>
    </row>
    <row r="566" spans="16:26" ht="12" hidden="1">
      <c r="P566">
        <v>608</v>
      </c>
      <c r="Q566" t="s">
        <v>1289</v>
      </c>
      <c r="R566">
        <v>20</v>
      </c>
      <c r="Z566" s="24" t="s">
        <v>2879</v>
      </c>
    </row>
    <row r="567" spans="16:26" ht="12" hidden="1">
      <c r="P567">
        <v>609</v>
      </c>
      <c r="Q567" t="s">
        <v>827</v>
      </c>
      <c r="R567">
        <v>14</v>
      </c>
      <c r="Z567" s="24" t="s">
        <v>2881</v>
      </c>
    </row>
    <row r="568" spans="16:26" ht="12" hidden="1">
      <c r="P568">
        <v>610</v>
      </c>
      <c r="Q568" t="s">
        <v>1420</v>
      </c>
      <c r="R568">
        <v>16</v>
      </c>
      <c r="Z568" s="24" t="s">
        <v>2883</v>
      </c>
    </row>
    <row r="569" spans="16:26" ht="12" hidden="1">
      <c r="P569">
        <v>612</v>
      </c>
      <c r="Q569" t="s">
        <v>380</v>
      </c>
      <c r="R569">
        <v>16</v>
      </c>
      <c r="Z569" s="24" t="s">
        <v>2885</v>
      </c>
    </row>
    <row r="570" spans="16:26" ht="12" hidden="1">
      <c r="P570">
        <v>614</v>
      </c>
      <c r="Q570" t="s">
        <v>1301</v>
      </c>
      <c r="R570">
        <v>14</v>
      </c>
      <c r="Z570" s="24" t="s">
        <v>2887</v>
      </c>
    </row>
    <row r="571" spans="16:26" ht="12" hidden="1">
      <c r="P571">
        <v>616</v>
      </c>
      <c r="Q571" t="s">
        <v>840</v>
      </c>
      <c r="R571">
        <v>6</v>
      </c>
      <c r="Z571" s="24" t="s">
        <v>2889</v>
      </c>
    </row>
    <row r="572" spans="16:26" ht="12" hidden="1">
      <c r="P572">
        <v>617</v>
      </c>
      <c r="Q572" t="s">
        <v>660</v>
      </c>
      <c r="R572">
        <v>15</v>
      </c>
      <c r="Z572" s="24" t="s">
        <v>2891</v>
      </c>
    </row>
    <row r="573" spans="16:26" ht="12" hidden="1">
      <c r="P573">
        <v>618</v>
      </c>
      <c r="Q573" t="s">
        <v>931</v>
      </c>
      <c r="R573">
        <v>6</v>
      </c>
      <c r="Z573" s="24" t="s">
        <v>2174</v>
      </c>
    </row>
    <row r="574" spans="16:26" ht="12" hidden="1">
      <c r="P574">
        <v>619</v>
      </c>
      <c r="Q574" t="s">
        <v>2722</v>
      </c>
      <c r="R574">
        <v>18</v>
      </c>
      <c r="Z574" s="24" t="s">
        <v>2176</v>
      </c>
    </row>
    <row r="575" spans="16:26" ht="12" hidden="1">
      <c r="P575">
        <v>620</v>
      </c>
      <c r="Q575" t="s">
        <v>2125</v>
      </c>
      <c r="R575">
        <v>20</v>
      </c>
      <c r="Z575" s="24" t="s">
        <v>2178</v>
      </c>
    </row>
    <row r="576" spans="16:26" ht="12" hidden="1">
      <c r="P576">
        <v>621</v>
      </c>
      <c r="Q576" t="s">
        <v>201</v>
      </c>
      <c r="R576">
        <v>15</v>
      </c>
      <c r="Z576" s="24" t="s">
        <v>2180</v>
      </c>
    </row>
    <row r="577" spans="16:26" ht="12" hidden="1">
      <c r="P577">
        <v>622</v>
      </c>
      <c r="Q577" t="s">
        <v>1861</v>
      </c>
      <c r="R577">
        <v>13</v>
      </c>
      <c r="Z577" s="24" t="s">
        <v>252</v>
      </c>
    </row>
    <row r="578" spans="16:26" ht="12" hidden="1">
      <c r="P578">
        <v>623</v>
      </c>
      <c r="Q578" t="s">
        <v>875</v>
      </c>
      <c r="R578">
        <v>4</v>
      </c>
      <c r="Z578" s="24" t="s">
        <v>254</v>
      </c>
    </row>
    <row r="579" spans="16:26" ht="12" hidden="1">
      <c r="P579">
        <v>624</v>
      </c>
      <c r="Q579" t="s">
        <v>551</v>
      </c>
      <c r="R579">
        <v>8</v>
      </c>
      <c r="Z579" s="24" t="s">
        <v>256</v>
      </c>
    </row>
    <row r="580" spans="16:26" ht="12" hidden="1">
      <c r="P580">
        <v>625</v>
      </c>
      <c r="Q580" t="s">
        <v>841</v>
      </c>
      <c r="R580">
        <v>13</v>
      </c>
      <c r="Z580" s="24" t="s">
        <v>258</v>
      </c>
    </row>
    <row r="581" spans="16:26" ht="12" hidden="1">
      <c r="P581">
        <v>626</v>
      </c>
      <c r="Q581" t="s">
        <v>1204</v>
      </c>
      <c r="R581">
        <v>15</v>
      </c>
      <c r="Z581" s="24" t="s">
        <v>260</v>
      </c>
    </row>
    <row r="582" spans="16:26" ht="12" hidden="1">
      <c r="P582">
        <v>628</v>
      </c>
      <c r="Q582" t="s">
        <v>661</v>
      </c>
      <c r="R582">
        <v>16</v>
      </c>
      <c r="Z582" s="24" t="s">
        <v>262</v>
      </c>
    </row>
    <row r="583" spans="16:26" ht="12" hidden="1">
      <c r="P583">
        <v>629</v>
      </c>
      <c r="Q583" t="s">
        <v>2731</v>
      </c>
      <c r="R583">
        <v>18</v>
      </c>
      <c r="Z583" s="24" t="s">
        <v>264</v>
      </c>
    </row>
    <row r="584" spans="16:26" ht="12" hidden="1">
      <c r="P584">
        <v>631</v>
      </c>
      <c r="Q584" t="s">
        <v>378</v>
      </c>
      <c r="R584">
        <v>18</v>
      </c>
      <c r="Z584" s="24" t="s">
        <v>266</v>
      </c>
    </row>
    <row r="585" ht="12" hidden="1">
      <c r="Z585" s="24" t="s">
        <v>268</v>
      </c>
    </row>
    <row r="586" ht="12" hidden="1">
      <c r="Z586" s="24" t="s">
        <v>1565</v>
      </c>
    </row>
    <row r="587" ht="12" hidden="1">
      <c r="Z587" s="24" t="s">
        <v>1567</v>
      </c>
    </row>
    <row r="588" ht="12" hidden="1">
      <c r="Z588" s="24" t="s">
        <v>1569</v>
      </c>
    </row>
    <row r="589" ht="12" hidden="1">
      <c r="Z589" s="24" t="s">
        <v>1571</v>
      </c>
    </row>
    <row r="590" ht="12" hidden="1">
      <c r="Z590" s="24" t="s">
        <v>1573</v>
      </c>
    </row>
    <row r="591" ht="12" hidden="1">
      <c r="Z591" s="24" t="s">
        <v>2111</v>
      </c>
    </row>
    <row r="592" ht="12" hidden="1">
      <c r="Z592" s="24" t="s">
        <v>2113</v>
      </c>
    </row>
    <row r="593" ht="12" hidden="1">
      <c r="Z593" s="24" t="s">
        <v>2115</v>
      </c>
    </row>
    <row r="594" ht="12" hidden="1">
      <c r="Z594" s="24" t="s">
        <v>963</v>
      </c>
    </row>
    <row r="595" ht="12" hidden="1">
      <c r="Z595" s="24" t="s">
        <v>965</v>
      </c>
    </row>
    <row r="596" ht="12" hidden="1">
      <c r="Z596" s="24" t="s">
        <v>967</v>
      </c>
    </row>
    <row r="597" ht="12" hidden="1">
      <c r="Z597" s="24" t="s">
        <v>969</v>
      </c>
    </row>
    <row r="598" ht="12" hidden="1">
      <c r="Z598" s="24" t="s">
        <v>971</v>
      </c>
    </row>
    <row r="599" ht="12" hidden="1">
      <c r="Z599" s="24" t="s">
        <v>973</v>
      </c>
    </row>
    <row r="600" ht="12" hidden="1">
      <c r="Z600" s="24" t="s">
        <v>975</v>
      </c>
    </row>
    <row r="601" ht="12" hidden="1">
      <c r="Z601" s="24" t="s">
        <v>977</v>
      </c>
    </row>
    <row r="602" ht="12" hidden="1">
      <c r="Z602" s="24" t="s">
        <v>2919</v>
      </c>
    </row>
    <row r="603" ht="12" hidden="1">
      <c r="Z603" s="24" t="s">
        <v>2763</v>
      </c>
    </row>
    <row r="604" ht="12" hidden="1">
      <c r="Z604" s="24" t="s">
        <v>36</v>
      </c>
    </row>
    <row r="605" ht="12" hidden="1">
      <c r="Z605" s="24" t="s">
        <v>38</v>
      </c>
    </row>
    <row r="606" ht="12" hidden="1">
      <c r="Z606" s="24" t="s">
        <v>40</v>
      </c>
    </row>
    <row r="607" ht="12" hidden="1">
      <c r="Z607" s="24" t="s">
        <v>42</v>
      </c>
    </row>
    <row r="608" ht="12" hidden="1">
      <c r="Z608" s="24" t="s">
        <v>44</v>
      </c>
    </row>
    <row r="609" ht="12" hidden="1">
      <c r="Z609" s="24" t="s">
        <v>46</v>
      </c>
    </row>
    <row r="610" ht="12" hidden="1">
      <c r="Z610" s="24" t="s">
        <v>48</v>
      </c>
    </row>
    <row r="611" ht="12" hidden="1">
      <c r="Z611" s="24" t="s">
        <v>2767</v>
      </c>
    </row>
    <row r="612" ht="12" hidden="1">
      <c r="Z612" s="24" t="s">
        <v>2769</v>
      </c>
    </row>
    <row r="613" ht="12" hidden="1">
      <c r="Z613" s="24" t="s">
        <v>2771</v>
      </c>
    </row>
    <row r="614" ht="12" hidden="1">
      <c r="Z614" s="24" t="s">
        <v>2765</v>
      </c>
    </row>
    <row r="615" ht="12" hidden="1">
      <c r="Z615" s="24" t="s">
        <v>2775</v>
      </c>
    </row>
    <row r="616" ht="12" hidden="1">
      <c r="Z616" s="24" t="s">
        <v>2854</v>
      </c>
    </row>
    <row r="617" ht="12" hidden="1">
      <c r="Z617" s="24" t="s">
        <v>2856</v>
      </c>
    </row>
    <row r="618" ht="12" hidden="1">
      <c r="Z618" s="24" t="s">
        <v>2651</v>
      </c>
    </row>
    <row r="619" ht="12" hidden="1">
      <c r="Z619" s="24" t="s">
        <v>2653</v>
      </c>
    </row>
    <row r="620" ht="12" hidden="1">
      <c r="Z620" s="24" t="s">
        <v>2655</v>
      </c>
    </row>
    <row r="621" ht="12" hidden="1">
      <c r="Z621" s="24" t="s">
        <v>2657</v>
      </c>
    </row>
    <row r="622" ht="12" hidden="1">
      <c r="Z622" s="24" t="s">
        <v>2466</v>
      </c>
    </row>
    <row r="623" ht="12" hidden="1">
      <c r="Z623" s="24" t="s">
        <v>1439</v>
      </c>
    </row>
    <row r="624" ht="12" hidden="1">
      <c r="Z624" s="24" t="s">
        <v>1441</v>
      </c>
    </row>
    <row r="625" ht="12" hidden="1">
      <c r="Z625" s="24" t="s">
        <v>1443</v>
      </c>
    </row>
    <row r="626" ht="12" hidden="1">
      <c r="Z626" s="24" t="s">
        <v>2704</v>
      </c>
    </row>
    <row r="627" ht="12" hidden="1">
      <c r="Z627" s="24" t="s">
        <v>2706</v>
      </c>
    </row>
    <row r="628" ht="12" hidden="1">
      <c r="Z628" s="24" t="s">
        <v>2708</v>
      </c>
    </row>
    <row r="629" ht="12" hidden="1">
      <c r="Z629" s="24" t="s">
        <v>1534</v>
      </c>
    </row>
    <row r="630" ht="12" hidden="1">
      <c r="Z630" s="24" t="s">
        <v>1536</v>
      </c>
    </row>
    <row r="631" ht="12" hidden="1">
      <c r="Z631" s="24" t="s">
        <v>1538</v>
      </c>
    </row>
    <row r="632" ht="12" hidden="1">
      <c r="Z632" s="24" t="s">
        <v>1909</v>
      </c>
    </row>
    <row r="633" ht="12" hidden="1">
      <c r="Z633" s="24" t="s">
        <v>1911</v>
      </c>
    </row>
    <row r="634" ht="12" hidden="1">
      <c r="Z634" s="24" t="s">
        <v>1913</v>
      </c>
    </row>
    <row r="635" ht="12" hidden="1">
      <c r="Z635" s="24" t="s">
        <v>1915</v>
      </c>
    </row>
    <row r="636" ht="12" hidden="1">
      <c r="Z636" s="24" t="s">
        <v>1917</v>
      </c>
    </row>
    <row r="637" ht="12" hidden="1">
      <c r="Z637" s="24" t="s">
        <v>1264</v>
      </c>
    </row>
    <row r="638" ht="12" hidden="1">
      <c r="Z638" s="24" t="s">
        <v>1081</v>
      </c>
    </row>
    <row r="639" ht="12" hidden="1">
      <c r="Z639" s="24" t="s">
        <v>1083</v>
      </c>
    </row>
    <row r="640" ht="12" hidden="1">
      <c r="Z640" s="24" t="s">
        <v>1085</v>
      </c>
    </row>
    <row r="641" ht="12" hidden="1">
      <c r="Z641" s="24" t="s">
        <v>1087</v>
      </c>
    </row>
    <row r="642" ht="12" hidden="1">
      <c r="Z642" s="24" t="s">
        <v>1089</v>
      </c>
    </row>
    <row r="643" ht="12" hidden="1">
      <c r="Z643" s="24" t="s">
        <v>1091</v>
      </c>
    </row>
    <row r="644" ht="12" hidden="1">
      <c r="Z644" s="24" t="s">
        <v>2541</v>
      </c>
    </row>
    <row r="645" ht="12" hidden="1"/>
    <row r="646" ht="12"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L3" sqref="L3:L4"/>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31.12.2015.</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33813961569; KOMUNALNO PODUZEĆE d.o.o.</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c r="K10" s="58"/>
      <c r="L10" s="58"/>
      <c r="Q10" s="33"/>
    </row>
    <row r="11" spans="1:12" ht="13.5" customHeight="1">
      <c r="A11" s="488" t="s">
        <v>670</v>
      </c>
      <c r="B11" s="489"/>
      <c r="C11" s="489"/>
      <c r="D11" s="489"/>
      <c r="E11" s="489"/>
      <c r="F11" s="489"/>
      <c r="G11" s="489"/>
      <c r="H11" s="490"/>
      <c r="I11" s="4">
        <v>2</v>
      </c>
      <c r="J11" s="8"/>
      <c r="K11" s="59">
        <f>K12+K19+K29+K38+K42</f>
        <v>42407850</v>
      </c>
      <c r="L11" s="59">
        <f>L12+L19+L29+L38+L42</f>
        <v>41313666</v>
      </c>
    </row>
    <row r="12" spans="1:12" ht="13.5" customHeight="1">
      <c r="A12" s="482" t="s">
        <v>753</v>
      </c>
      <c r="B12" s="483"/>
      <c r="C12" s="483"/>
      <c r="D12" s="483"/>
      <c r="E12" s="483"/>
      <c r="F12" s="483"/>
      <c r="G12" s="483"/>
      <c r="H12" s="484"/>
      <c r="I12" s="4">
        <v>3</v>
      </c>
      <c r="J12" s="8"/>
      <c r="K12" s="59">
        <f>SUM(K13:K18)</f>
        <v>123580</v>
      </c>
      <c r="L12" s="59">
        <f>SUM(L13:L18)</f>
        <v>66076</v>
      </c>
    </row>
    <row r="13" spans="1:12" ht="13.5" customHeight="1">
      <c r="A13" s="479" t="s">
        <v>1283</v>
      </c>
      <c r="B13" s="480"/>
      <c r="C13" s="480"/>
      <c r="D13" s="480"/>
      <c r="E13" s="480"/>
      <c r="F13" s="480"/>
      <c r="G13" s="480"/>
      <c r="H13" s="481"/>
      <c r="I13" s="4">
        <v>4</v>
      </c>
      <c r="J13" s="8"/>
      <c r="K13" s="60"/>
      <c r="L13" s="60"/>
    </row>
    <row r="14" spans="1:12" ht="13.5" customHeight="1">
      <c r="A14" s="479" t="s">
        <v>1754</v>
      </c>
      <c r="B14" s="480"/>
      <c r="C14" s="480"/>
      <c r="D14" s="480"/>
      <c r="E14" s="480"/>
      <c r="F14" s="480"/>
      <c r="G14" s="480"/>
      <c r="H14" s="481"/>
      <c r="I14" s="4">
        <v>5</v>
      </c>
      <c r="J14" s="8"/>
      <c r="K14" s="60">
        <v>123580</v>
      </c>
      <c r="L14" s="60">
        <v>66076</v>
      </c>
    </row>
    <row r="15" spans="1:12" ht="13.5" customHeight="1">
      <c r="A15" s="479" t="s">
        <v>1284</v>
      </c>
      <c r="B15" s="480"/>
      <c r="C15" s="480"/>
      <c r="D15" s="480"/>
      <c r="E15" s="480"/>
      <c r="F15" s="480"/>
      <c r="G15" s="480"/>
      <c r="H15" s="481"/>
      <c r="I15" s="4">
        <v>6</v>
      </c>
      <c r="J15" s="8"/>
      <c r="K15" s="60"/>
      <c r="L15" s="60"/>
    </row>
    <row r="16" spans="1:12" ht="13.5" customHeight="1">
      <c r="A16" s="479" t="s">
        <v>1433</v>
      </c>
      <c r="B16" s="480"/>
      <c r="C16" s="480"/>
      <c r="D16" s="480"/>
      <c r="E16" s="480"/>
      <c r="F16" s="480"/>
      <c r="G16" s="480"/>
      <c r="H16" s="481"/>
      <c r="I16" s="4">
        <v>7</v>
      </c>
      <c r="J16" s="8"/>
      <c r="K16" s="60"/>
      <c r="L16" s="60"/>
    </row>
    <row r="17" spans="1:12" ht="13.5" customHeight="1">
      <c r="A17" s="479" t="s">
        <v>1434</v>
      </c>
      <c r="B17" s="480"/>
      <c r="C17" s="480"/>
      <c r="D17" s="480"/>
      <c r="E17" s="480"/>
      <c r="F17" s="480"/>
      <c r="G17" s="480"/>
      <c r="H17" s="481"/>
      <c r="I17" s="4">
        <v>8</v>
      </c>
      <c r="J17" s="8"/>
      <c r="K17" s="60"/>
      <c r="L17" s="60"/>
    </row>
    <row r="18" spans="1:12" ht="13.5" customHeight="1">
      <c r="A18" s="479" t="s">
        <v>1435</v>
      </c>
      <c r="B18" s="480"/>
      <c r="C18" s="480"/>
      <c r="D18" s="480"/>
      <c r="E18" s="480"/>
      <c r="F18" s="480"/>
      <c r="G18" s="480"/>
      <c r="H18" s="481"/>
      <c r="I18" s="4">
        <v>9</v>
      </c>
      <c r="J18" s="8"/>
      <c r="K18" s="60"/>
      <c r="L18" s="60"/>
    </row>
    <row r="19" spans="1:12" ht="13.5" customHeight="1">
      <c r="A19" s="482" t="s">
        <v>754</v>
      </c>
      <c r="B19" s="483"/>
      <c r="C19" s="483"/>
      <c r="D19" s="483"/>
      <c r="E19" s="483"/>
      <c r="F19" s="483"/>
      <c r="G19" s="483"/>
      <c r="H19" s="484"/>
      <c r="I19" s="4">
        <v>10</v>
      </c>
      <c r="J19" s="8"/>
      <c r="K19" s="59">
        <f>SUM(K20:K28)</f>
        <v>42284270</v>
      </c>
      <c r="L19" s="59">
        <f>SUM(L20:L28)</f>
        <v>41247590</v>
      </c>
    </row>
    <row r="20" spans="1:12" ht="13.5" customHeight="1">
      <c r="A20" s="479" t="s">
        <v>1436</v>
      </c>
      <c r="B20" s="480"/>
      <c r="C20" s="480"/>
      <c r="D20" s="480"/>
      <c r="E20" s="480"/>
      <c r="F20" s="480"/>
      <c r="G20" s="480"/>
      <c r="H20" s="481"/>
      <c r="I20" s="4">
        <v>11</v>
      </c>
      <c r="J20" s="8"/>
      <c r="K20" s="60">
        <v>316178</v>
      </c>
      <c r="L20" s="60">
        <v>316178</v>
      </c>
    </row>
    <row r="21" spans="1:12" ht="13.5" customHeight="1">
      <c r="A21" s="479" t="s">
        <v>186</v>
      </c>
      <c r="B21" s="480"/>
      <c r="C21" s="480"/>
      <c r="D21" s="480"/>
      <c r="E21" s="480"/>
      <c r="F21" s="480"/>
      <c r="G21" s="480"/>
      <c r="H21" s="481"/>
      <c r="I21" s="4">
        <v>12</v>
      </c>
      <c r="J21" s="8"/>
      <c r="K21" s="60">
        <v>12088002</v>
      </c>
      <c r="L21" s="60">
        <v>17872091</v>
      </c>
    </row>
    <row r="22" spans="1:12" ht="13.5" customHeight="1">
      <c r="A22" s="479" t="s">
        <v>1437</v>
      </c>
      <c r="B22" s="480"/>
      <c r="C22" s="480"/>
      <c r="D22" s="480"/>
      <c r="E22" s="480"/>
      <c r="F22" s="480"/>
      <c r="G22" s="480"/>
      <c r="H22" s="481"/>
      <c r="I22" s="4">
        <v>13</v>
      </c>
      <c r="J22" s="8"/>
      <c r="K22" s="60">
        <v>350439</v>
      </c>
      <c r="L22" s="60">
        <v>7006023</v>
      </c>
    </row>
    <row r="23" spans="1:12" ht="13.5" customHeight="1">
      <c r="A23" s="479" t="s">
        <v>1273</v>
      </c>
      <c r="B23" s="480"/>
      <c r="C23" s="480"/>
      <c r="D23" s="480"/>
      <c r="E23" s="480"/>
      <c r="F23" s="480"/>
      <c r="G23" s="480"/>
      <c r="H23" s="481"/>
      <c r="I23" s="4">
        <v>14</v>
      </c>
      <c r="J23" s="8"/>
      <c r="K23" s="60">
        <v>849765</v>
      </c>
      <c r="L23" s="60">
        <v>375804</v>
      </c>
    </row>
    <row r="24" spans="1:12" ht="13.5" customHeight="1">
      <c r="A24" s="479" t="s">
        <v>1274</v>
      </c>
      <c r="B24" s="480"/>
      <c r="C24" s="480"/>
      <c r="D24" s="480"/>
      <c r="E24" s="480"/>
      <c r="F24" s="480"/>
      <c r="G24" s="480"/>
      <c r="H24" s="481"/>
      <c r="I24" s="4">
        <v>15</v>
      </c>
      <c r="J24" s="8"/>
      <c r="K24" s="60"/>
      <c r="L24" s="60"/>
    </row>
    <row r="25" spans="1:12" ht="13.5" customHeight="1">
      <c r="A25" s="479" t="s">
        <v>1163</v>
      </c>
      <c r="B25" s="480"/>
      <c r="C25" s="480"/>
      <c r="D25" s="480"/>
      <c r="E25" s="480"/>
      <c r="F25" s="480"/>
      <c r="G25" s="480"/>
      <c r="H25" s="481"/>
      <c r="I25" s="4">
        <v>16</v>
      </c>
      <c r="J25" s="8"/>
      <c r="K25" s="60"/>
      <c r="L25" s="60"/>
    </row>
    <row r="26" spans="1:12" ht="13.5" customHeight="1">
      <c r="A26" s="479" t="s">
        <v>1164</v>
      </c>
      <c r="B26" s="480"/>
      <c r="C26" s="480"/>
      <c r="D26" s="480"/>
      <c r="E26" s="480"/>
      <c r="F26" s="480"/>
      <c r="G26" s="480"/>
      <c r="H26" s="481"/>
      <c r="I26" s="4">
        <v>17</v>
      </c>
      <c r="J26" s="8"/>
      <c r="K26" s="60">
        <v>28679886</v>
      </c>
      <c r="L26" s="60">
        <v>15677494</v>
      </c>
    </row>
    <row r="27" spans="1:12" ht="13.5" customHeight="1">
      <c r="A27" s="479" t="s">
        <v>1165</v>
      </c>
      <c r="B27" s="480"/>
      <c r="C27" s="480"/>
      <c r="D27" s="480"/>
      <c r="E27" s="480"/>
      <c r="F27" s="480"/>
      <c r="G27" s="480"/>
      <c r="H27" s="481"/>
      <c r="I27" s="4">
        <v>18</v>
      </c>
      <c r="J27" s="8"/>
      <c r="K27" s="60"/>
      <c r="L27" s="60"/>
    </row>
    <row r="28" spans="1:12" ht="13.5" customHeight="1">
      <c r="A28" s="479" t="s">
        <v>1166</v>
      </c>
      <c r="B28" s="480"/>
      <c r="C28" s="480"/>
      <c r="D28" s="480"/>
      <c r="E28" s="480"/>
      <c r="F28" s="480"/>
      <c r="G28" s="480"/>
      <c r="H28" s="481"/>
      <c r="I28" s="4">
        <v>19</v>
      </c>
      <c r="J28" s="8"/>
      <c r="K28" s="60"/>
      <c r="L28" s="60"/>
    </row>
    <row r="29" spans="1:12" ht="13.5" customHeight="1">
      <c r="A29" s="482" t="s">
        <v>1019</v>
      </c>
      <c r="B29" s="483"/>
      <c r="C29" s="483"/>
      <c r="D29" s="483"/>
      <c r="E29" s="483"/>
      <c r="F29" s="483"/>
      <c r="G29" s="483"/>
      <c r="H29" s="484"/>
      <c r="I29" s="4">
        <v>20</v>
      </c>
      <c r="J29" s="8"/>
      <c r="K29" s="59">
        <f>SUM(K30:K37)</f>
        <v>0</v>
      </c>
      <c r="L29" s="59">
        <f>SUM(L30:L37)</f>
        <v>0</v>
      </c>
    </row>
    <row r="30" spans="1:12" ht="13.5" customHeight="1">
      <c r="A30" s="479" t="s">
        <v>1167</v>
      </c>
      <c r="B30" s="480"/>
      <c r="C30" s="480"/>
      <c r="D30" s="480"/>
      <c r="E30" s="480"/>
      <c r="F30" s="480"/>
      <c r="G30" s="480"/>
      <c r="H30" s="481"/>
      <c r="I30" s="4">
        <v>21</v>
      </c>
      <c r="J30" s="8"/>
      <c r="K30" s="60"/>
      <c r="L30" s="60"/>
    </row>
    <row r="31" spans="1:12" ht="13.5" customHeight="1">
      <c r="A31" s="479" t="s">
        <v>1168</v>
      </c>
      <c r="B31" s="480"/>
      <c r="C31" s="480"/>
      <c r="D31" s="480"/>
      <c r="E31" s="480"/>
      <c r="F31" s="480"/>
      <c r="G31" s="480"/>
      <c r="H31" s="481"/>
      <c r="I31" s="4">
        <v>22</v>
      </c>
      <c r="J31" s="8"/>
      <c r="K31" s="60"/>
      <c r="L31" s="60"/>
    </row>
    <row r="32" spans="1:12" ht="13.5" customHeight="1">
      <c r="A32" s="479" t="s">
        <v>1169</v>
      </c>
      <c r="B32" s="480"/>
      <c r="C32" s="480"/>
      <c r="D32" s="480"/>
      <c r="E32" s="480"/>
      <c r="F32" s="480"/>
      <c r="G32" s="480"/>
      <c r="H32" s="481"/>
      <c r="I32" s="4">
        <v>23</v>
      </c>
      <c r="J32" s="8"/>
      <c r="K32" s="60"/>
      <c r="L32" s="60"/>
    </row>
    <row r="33" spans="1:12" ht="13.5" customHeight="1">
      <c r="A33" s="479" t="s">
        <v>301</v>
      </c>
      <c r="B33" s="480"/>
      <c r="C33" s="480"/>
      <c r="D33" s="480"/>
      <c r="E33" s="480"/>
      <c r="F33" s="480"/>
      <c r="G33" s="480"/>
      <c r="H33" s="481"/>
      <c r="I33" s="4">
        <v>24</v>
      </c>
      <c r="J33" s="8"/>
      <c r="K33" s="60"/>
      <c r="L33" s="60"/>
    </row>
    <row r="34" spans="1:12" ht="13.5" customHeight="1">
      <c r="A34" s="479" t="s">
        <v>302</v>
      </c>
      <c r="B34" s="480"/>
      <c r="C34" s="480"/>
      <c r="D34" s="480"/>
      <c r="E34" s="480"/>
      <c r="F34" s="480"/>
      <c r="G34" s="480"/>
      <c r="H34" s="481"/>
      <c r="I34" s="4">
        <v>25</v>
      </c>
      <c r="J34" s="8"/>
      <c r="K34" s="60"/>
      <c r="L34" s="60"/>
    </row>
    <row r="35" spans="1:12" ht="13.5" customHeight="1">
      <c r="A35" s="479" t="s">
        <v>303</v>
      </c>
      <c r="B35" s="480"/>
      <c r="C35" s="480"/>
      <c r="D35" s="480"/>
      <c r="E35" s="480"/>
      <c r="F35" s="480"/>
      <c r="G35" s="480"/>
      <c r="H35" s="481"/>
      <c r="I35" s="4">
        <v>26</v>
      </c>
      <c r="J35" s="8"/>
      <c r="K35" s="60"/>
      <c r="L35" s="60"/>
    </row>
    <row r="36" spans="1:12" ht="13.5" customHeight="1">
      <c r="A36" s="479" t="s">
        <v>1170</v>
      </c>
      <c r="B36" s="480"/>
      <c r="C36" s="480"/>
      <c r="D36" s="480"/>
      <c r="E36" s="480"/>
      <c r="F36" s="480"/>
      <c r="G36" s="480"/>
      <c r="H36" s="481"/>
      <c r="I36" s="4">
        <v>27</v>
      </c>
      <c r="J36" s="8"/>
      <c r="K36" s="60"/>
      <c r="L36" s="60"/>
    </row>
    <row r="37" spans="1:12" ht="13.5" customHeight="1">
      <c r="A37" s="479" t="s">
        <v>1011</v>
      </c>
      <c r="B37" s="480"/>
      <c r="C37" s="480"/>
      <c r="D37" s="480"/>
      <c r="E37" s="480"/>
      <c r="F37" s="480"/>
      <c r="G37" s="480"/>
      <c r="H37" s="481"/>
      <c r="I37" s="4">
        <v>28</v>
      </c>
      <c r="J37" s="8"/>
      <c r="K37" s="60"/>
      <c r="L37" s="60"/>
    </row>
    <row r="38" spans="1:12" ht="13.5" customHeight="1">
      <c r="A38" s="482" t="s">
        <v>1012</v>
      </c>
      <c r="B38" s="483"/>
      <c r="C38" s="483"/>
      <c r="D38" s="483"/>
      <c r="E38" s="483"/>
      <c r="F38" s="483"/>
      <c r="G38" s="483"/>
      <c r="H38" s="484"/>
      <c r="I38" s="4">
        <v>29</v>
      </c>
      <c r="J38" s="8"/>
      <c r="K38" s="59">
        <f>SUM(K39:K41)</f>
        <v>0</v>
      </c>
      <c r="L38" s="59">
        <f>SUM(L39:L41)</f>
        <v>0</v>
      </c>
    </row>
    <row r="39" spans="1:12" ht="13.5" customHeight="1">
      <c r="A39" s="479" t="s">
        <v>1171</v>
      </c>
      <c r="B39" s="480"/>
      <c r="C39" s="480"/>
      <c r="D39" s="480"/>
      <c r="E39" s="480"/>
      <c r="F39" s="480"/>
      <c r="G39" s="480"/>
      <c r="H39" s="481"/>
      <c r="I39" s="4">
        <v>30</v>
      </c>
      <c r="J39" s="8"/>
      <c r="K39" s="60"/>
      <c r="L39" s="60"/>
    </row>
    <row r="40" spans="1:12" ht="13.5" customHeight="1">
      <c r="A40" s="479" t="s">
        <v>1172</v>
      </c>
      <c r="B40" s="480"/>
      <c r="C40" s="480"/>
      <c r="D40" s="480"/>
      <c r="E40" s="480"/>
      <c r="F40" s="480"/>
      <c r="G40" s="480"/>
      <c r="H40" s="481"/>
      <c r="I40" s="4">
        <v>31</v>
      </c>
      <c r="J40" s="8"/>
      <c r="K40" s="60"/>
      <c r="L40" s="60"/>
    </row>
    <row r="41" spans="1:12" ht="13.5" customHeight="1">
      <c r="A41" s="479" t="s">
        <v>1173</v>
      </c>
      <c r="B41" s="480"/>
      <c r="C41" s="480"/>
      <c r="D41" s="480"/>
      <c r="E41" s="480"/>
      <c r="F41" s="480"/>
      <c r="G41" s="480"/>
      <c r="H41" s="481"/>
      <c r="I41" s="4">
        <v>32</v>
      </c>
      <c r="J41" s="8"/>
      <c r="K41" s="60"/>
      <c r="L41" s="60"/>
    </row>
    <row r="42" spans="1:12" ht="13.5" customHeight="1">
      <c r="A42" s="482" t="s">
        <v>1013</v>
      </c>
      <c r="B42" s="483"/>
      <c r="C42" s="483"/>
      <c r="D42" s="483"/>
      <c r="E42" s="483"/>
      <c r="F42" s="483"/>
      <c r="G42" s="483"/>
      <c r="H42" s="484"/>
      <c r="I42" s="4">
        <v>33</v>
      </c>
      <c r="J42" s="8"/>
      <c r="K42" s="60"/>
      <c r="L42" s="60"/>
    </row>
    <row r="43" spans="1:12" ht="13.5" customHeight="1">
      <c r="A43" s="488" t="s">
        <v>2297</v>
      </c>
      <c r="B43" s="489"/>
      <c r="C43" s="489"/>
      <c r="D43" s="489"/>
      <c r="E43" s="489"/>
      <c r="F43" s="489"/>
      <c r="G43" s="489"/>
      <c r="H43" s="490"/>
      <c r="I43" s="4">
        <v>34</v>
      </c>
      <c r="J43" s="8"/>
      <c r="K43" s="59">
        <f>K44+K52+K59+K67</f>
        <v>7728367</v>
      </c>
      <c r="L43" s="59">
        <f>L44+L52+L59+L67</f>
        <v>7060324</v>
      </c>
    </row>
    <row r="44" spans="1:12" ht="13.5" customHeight="1">
      <c r="A44" s="482" t="s">
        <v>319</v>
      </c>
      <c r="B44" s="483"/>
      <c r="C44" s="483"/>
      <c r="D44" s="483"/>
      <c r="E44" s="483"/>
      <c r="F44" s="483"/>
      <c r="G44" s="483"/>
      <c r="H44" s="484"/>
      <c r="I44" s="4">
        <v>35</v>
      </c>
      <c r="J44" s="8"/>
      <c r="K44" s="59">
        <f>SUM(K45:K51)</f>
        <v>1266703</v>
      </c>
      <c r="L44" s="59">
        <f>SUM(L45:L51)</f>
        <v>856470</v>
      </c>
    </row>
    <row r="45" spans="1:12" ht="13.5" customHeight="1">
      <c r="A45" s="479" t="s">
        <v>1485</v>
      </c>
      <c r="B45" s="480"/>
      <c r="C45" s="480"/>
      <c r="D45" s="480"/>
      <c r="E45" s="480"/>
      <c r="F45" s="480"/>
      <c r="G45" s="480"/>
      <c r="H45" s="481"/>
      <c r="I45" s="4">
        <v>36</v>
      </c>
      <c r="J45" s="8"/>
      <c r="K45" s="60">
        <v>1265752</v>
      </c>
      <c r="L45" s="60">
        <v>855519</v>
      </c>
    </row>
    <row r="46" spans="1:12" ht="13.5" customHeight="1">
      <c r="A46" s="479" t="s">
        <v>1486</v>
      </c>
      <c r="B46" s="480"/>
      <c r="C46" s="480"/>
      <c r="D46" s="480"/>
      <c r="E46" s="480"/>
      <c r="F46" s="480"/>
      <c r="G46" s="480"/>
      <c r="H46" s="481"/>
      <c r="I46" s="4">
        <v>37</v>
      </c>
      <c r="J46" s="8"/>
      <c r="K46" s="60"/>
      <c r="L46" s="60"/>
    </row>
    <row r="47" spans="1:12" ht="13.5" customHeight="1">
      <c r="A47" s="479" t="s">
        <v>304</v>
      </c>
      <c r="B47" s="480"/>
      <c r="C47" s="480"/>
      <c r="D47" s="480"/>
      <c r="E47" s="480"/>
      <c r="F47" s="480"/>
      <c r="G47" s="480"/>
      <c r="H47" s="481"/>
      <c r="I47" s="4">
        <v>38</v>
      </c>
      <c r="J47" s="8"/>
      <c r="K47" s="60"/>
      <c r="L47" s="60"/>
    </row>
    <row r="48" spans="1:12" ht="13.5" customHeight="1">
      <c r="A48" s="479" t="s">
        <v>305</v>
      </c>
      <c r="B48" s="480"/>
      <c r="C48" s="480"/>
      <c r="D48" s="480"/>
      <c r="E48" s="480"/>
      <c r="F48" s="480"/>
      <c r="G48" s="480"/>
      <c r="H48" s="481"/>
      <c r="I48" s="4">
        <v>39</v>
      </c>
      <c r="J48" s="8"/>
      <c r="K48" s="60"/>
      <c r="L48" s="60"/>
    </row>
    <row r="49" spans="1:12" ht="13.5" customHeight="1">
      <c r="A49" s="479" t="s">
        <v>306</v>
      </c>
      <c r="B49" s="480"/>
      <c r="C49" s="480"/>
      <c r="D49" s="480"/>
      <c r="E49" s="480"/>
      <c r="F49" s="480"/>
      <c r="G49" s="480"/>
      <c r="H49" s="481"/>
      <c r="I49" s="4">
        <v>40</v>
      </c>
      <c r="J49" s="8"/>
      <c r="K49" s="60">
        <v>951</v>
      </c>
      <c r="L49" s="60">
        <v>951</v>
      </c>
    </row>
    <row r="50" spans="1:12" ht="13.5" customHeight="1">
      <c r="A50" s="479" t="s">
        <v>307</v>
      </c>
      <c r="B50" s="480"/>
      <c r="C50" s="480"/>
      <c r="D50" s="480"/>
      <c r="E50" s="480"/>
      <c r="F50" s="480"/>
      <c r="G50" s="480"/>
      <c r="H50" s="481"/>
      <c r="I50" s="4">
        <v>41</v>
      </c>
      <c r="J50" s="8"/>
      <c r="K50" s="60"/>
      <c r="L50" s="60"/>
    </row>
    <row r="51" spans="1:12" ht="13.5" customHeight="1">
      <c r="A51" s="479" t="s">
        <v>308</v>
      </c>
      <c r="B51" s="480"/>
      <c r="C51" s="480"/>
      <c r="D51" s="480"/>
      <c r="E51" s="480"/>
      <c r="F51" s="480"/>
      <c r="G51" s="480"/>
      <c r="H51" s="481"/>
      <c r="I51" s="4">
        <v>42</v>
      </c>
      <c r="J51" s="8"/>
      <c r="K51" s="60"/>
      <c r="L51" s="60"/>
    </row>
    <row r="52" spans="1:12" ht="13.5" customHeight="1">
      <c r="A52" s="482" t="s">
        <v>320</v>
      </c>
      <c r="B52" s="483"/>
      <c r="C52" s="483"/>
      <c r="D52" s="483"/>
      <c r="E52" s="483"/>
      <c r="F52" s="483"/>
      <c r="G52" s="483"/>
      <c r="H52" s="484"/>
      <c r="I52" s="4">
        <v>43</v>
      </c>
      <c r="J52" s="8"/>
      <c r="K52" s="59">
        <f>SUM(K53:K58)</f>
        <v>6316092</v>
      </c>
      <c r="L52" s="59">
        <f>SUM(L53:L58)</f>
        <v>6128902</v>
      </c>
    </row>
    <row r="53" spans="1:12" ht="13.5" customHeight="1">
      <c r="A53" s="479" t="s">
        <v>2639</v>
      </c>
      <c r="B53" s="480"/>
      <c r="C53" s="480"/>
      <c r="D53" s="480"/>
      <c r="E53" s="480"/>
      <c r="F53" s="480"/>
      <c r="G53" s="480"/>
      <c r="H53" s="481"/>
      <c r="I53" s="4">
        <v>44</v>
      </c>
      <c r="J53" s="8"/>
      <c r="K53" s="60"/>
      <c r="L53" s="60"/>
    </row>
    <row r="54" spans="1:12" ht="13.5" customHeight="1">
      <c r="A54" s="479" t="s">
        <v>2640</v>
      </c>
      <c r="B54" s="480"/>
      <c r="C54" s="480"/>
      <c r="D54" s="480"/>
      <c r="E54" s="480"/>
      <c r="F54" s="480"/>
      <c r="G54" s="480"/>
      <c r="H54" s="481"/>
      <c r="I54" s="4">
        <v>45</v>
      </c>
      <c r="J54" s="8"/>
      <c r="K54" s="60">
        <v>6265522</v>
      </c>
      <c r="L54" s="60">
        <v>6096464</v>
      </c>
    </row>
    <row r="55" spans="1:12" ht="13.5" customHeight="1">
      <c r="A55" s="479" t="s">
        <v>2641</v>
      </c>
      <c r="B55" s="480"/>
      <c r="C55" s="480"/>
      <c r="D55" s="480"/>
      <c r="E55" s="480"/>
      <c r="F55" s="480"/>
      <c r="G55" s="480"/>
      <c r="H55" s="481"/>
      <c r="I55" s="4">
        <v>46</v>
      </c>
      <c r="J55" s="8"/>
      <c r="K55" s="60"/>
      <c r="L55" s="60"/>
    </row>
    <row r="56" spans="1:12" ht="13.5" customHeight="1">
      <c r="A56" s="479" t="s">
        <v>2642</v>
      </c>
      <c r="B56" s="480"/>
      <c r="C56" s="480"/>
      <c r="D56" s="480"/>
      <c r="E56" s="480"/>
      <c r="F56" s="480"/>
      <c r="G56" s="480"/>
      <c r="H56" s="481"/>
      <c r="I56" s="4">
        <v>47</v>
      </c>
      <c r="J56" s="8"/>
      <c r="K56" s="60">
        <v>2150</v>
      </c>
      <c r="L56" s="60">
        <v>2150</v>
      </c>
    </row>
    <row r="57" spans="1:12" ht="13.5" customHeight="1">
      <c r="A57" s="479" t="s">
        <v>663</v>
      </c>
      <c r="B57" s="480"/>
      <c r="C57" s="480"/>
      <c r="D57" s="480"/>
      <c r="E57" s="480"/>
      <c r="F57" s="480"/>
      <c r="G57" s="480"/>
      <c r="H57" s="481"/>
      <c r="I57" s="4">
        <v>48</v>
      </c>
      <c r="J57" s="8"/>
      <c r="K57" s="60">
        <v>45548</v>
      </c>
      <c r="L57" s="60">
        <v>27416</v>
      </c>
    </row>
    <row r="58" spans="1:12" ht="13.5" customHeight="1">
      <c r="A58" s="479" t="s">
        <v>664</v>
      </c>
      <c r="B58" s="480"/>
      <c r="C58" s="480"/>
      <c r="D58" s="480"/>
      <c r="E58" s="480"/>
      <c r="F58" s="480"/>
      <c r="G58" s="480"/>
      <c r="H58" s="481"/>
      <c r="I58" s="4">
        <v>49</v>
      </c>
      <c r="J58" s="8"/>
      <c r="K58" s="60">
        <v>2872</v>
      </c>
      <c r="L58" s="60">
        <v>2872</v>
      </c>
    </row>
    <row r="59" spans="1:12" ht="13.5" customHeight="1">
      <c r="A59" s="482" t="s">
        <v>321</v>
      </c>
      <c r="B59" s="483"/>
      <c r="C59" s="483"/>
      <c r="D59" s="483"/>
      <c r="E59" s="483"/>
      <c r="F59" s="483"/>
      <c r="G59" s="483"/>
      <c r="H59" s="484"/>
      <c r="I59" s="4">
        <v>50</v>
      </c>
      <c r="J59" s="8"/>
      <c r="K59" s="59">
        <f>SUM(K60:K66)</f>
        <v>0</v>
      </c>
      <c r="L59" s="59">
        <f>SUM(L60:L66)</f>
        <v>0</v>
      </c>
    </row>
    <row r="60" spans="1:12" ht="13.5" customHeight="1">
      <c r="A60" s="479" t="s">
        <v>1167</v>
      </c>
      <c r="B60" s="480"/>
      <c r="C60" s="480"/>
      <c r="D60" s="480"/>
      <c r="E60" s="480"/>
      <c r="F60" s="480"/>
      <c r="G60" s="480"/>
      <c r="H60" s="481"/>
      <c r="I60" s="4">
        <v>51</v>
      </c>
      <c r="J60" s="8"/>
      <c r="K60" s="60"/>
      <c r="L60" s="60"/>
    </row>
    <row r="61" spans="1:12" ht="13.5" customHeight="1">
      <c r="A61" s="479" t="s">
        <v>1168</v>
      </c>
      <c r="B61" s="480"/>
      <c r="C61" s="480"/>
      <c r="D61" s="480"/>
      <c r="E61" s="480"/>
      <c r="F61" s="480"/>
      <c r="G61" s="480"/>
      <c r="H61" s="481"/>
      <c r="I61" s="4">
        <v>52</v>
      </c>
      <c r="J61" s="8"/>
      <c r="K61" s="60"/>
      <c r="L61" s="60"/>
    </row>
    <row r="62" spans="1:12" ht="13.5" customHeight="1">
      <c r="A62" s="479" t="s">
        <v>2299</v>
      </c>
      <c r="B62" s="480"/>
      <c r="C62" s="480"/>
      <c r="D62" s="480"/>
      <c r="E62" s="480"/>
      <c r="F62" s="480"/>
      <c r="G62" s="480"/>
      <c r="H62" s="481"/>
      <c r="I62" s="4">
        <v>53</v>
      </c>
      <c r="J62" s="8"/>
      <c r="K62" s="60"/>
      <c r="L62" s="60"/>
    </row>
    <row r="63" spans="1:12" ht="13.5" customHeight="1">
      <c r="A63" s="479" t="s">
        <v>301</v>
      </c>
      <c r="B63" s="480"/>
      <c r="C63" s="480"/>
      <c r="D63" s="480"/>
      <c r="E63" s="480"/>
      <c r="F63" s="480"/>
      <c r="G63" s="480"/>
      <c r="H63" s="481"/>
      <c r="I63" s="4">
        <v>54</v>
      </c>
      <c r="J63" s="8"/>
      <c r="K63" s="60"/>
      <c r="L63" s="60"/>
    </row>
    <row r="64" spans="1:12" ht="13.5" customHeight="1">
      <c r="A64" s="479" t="s">
        <v>302</v>
      </c>
      <c r="B64" s="480"/>
      <c r="C64" s="480"/>
      <c r="D64" s="480"/>
      <c r="E64" s="480"/>
      <c r="F64" s="480"/>
      <c r="G64" s="480"/>
      <c r="H64" s="481"/>
      <c r="I64" s="4">
        <v>55</v>
      </c>
      <c r="J64" s="8"/>
      <c r="K64" s="60"/>
      <c r="L64" s="60"/>
    </row>
    <row r="65" spans="1:12" ht="13.5" customHeight="1">
      <c r="A65" s="479" t="s">
        <v>303</v>
      </c>
      <c r="B65" s="480"/>
      <c r="C65" s="480"/>
      <c r="D65" s="480"/>
      <c r="E65" s="480"/>
      <c r="F65" s="480"/>
      <c r="G65" s="480"/>
      <c r="H65" s="481"/>
      <c r="I65" s="4">
        <v>56</v>
      </c>
      <c r="J65" s="8"/>
      <c r="K65" s="60"/>
      <c r="L65" s="60"/>
    </row>
    <row r="66" spans="1:12" ht="13.5" customHeight="1">
      <c r="A66" s="479" t="s">
        <v>2109</v>
      </c>
      <c r="B66" s="480"/>
      <c r="C66" s="480"/>
      <c r="D66" s="480"/>
      <c r="E66" s="480"/>
      <c r="F66" s="480"/>
      <c r="G66" s="480"/>
      <c r="H66" s="481"/>
      <c r="I66" s="4">
        <v>57</v>
      </c>
      <c r="J66" s="8"/>
      <c r="K66" s="60"/>
      <c r="L66" s="60"/>
    </row>
    <row r="67" spans="1:12" ht="13.5" customHeight="1">
      <c r="A67" s="482" t="s">
        <v>755</v>
      </c>
      <c r="B67" s="483"/>
      <c r="C67" s="483"/>
      <c r="D67" s="483"/>
      <c r="E67" s="483"/>
      <c r="F67" s="483"/>
      <c r="G67" s="483"/>
      <c r="H67" s="484"/>
      <c r="I67" s="4">
        <v>58</v>
      </c>
      <c r="J67" s="8"/>
      <c r="K67" s="60">
        <v>145572</v>
      </c>
      <c r="L67" s="60">
        <v>74952</v>
      </c>
    </row>
    <row r="68" spans="1:12" ht="13.5" customHeight="1">
      <c r="A68" s="488" t="s">
        <v>2848</v>
      </c>
      <c r="B68" s="489"/>
      <c r="C68" s="489"/>
      <c r="D68" s="489"/>
      <c r="E68" s="489"/>
      <c r="F68" s="489"/>
      <c r="G68" s="489"/>
      <c r="H68" s="490"/>
      <c r="I68" s="4">
        <v>59</v>
      </c>
      <c r="J68" s="8"/>
      <c r="K68" s="60"/>
      <c r="L68" s="60"/>
    </row>
    <row r="69" spans="1:12" ht="13.5" customHeight="1">
      <c r="A69" s="488" t="s">
        <v>2298</v>
      </c>
      <c r="B69" s="489"/>
      <c r="C69" s="489"/>
      <c r="D69" s="489"/>
      <c r="E69" s="489"/>
      <c r="F69" s="489"/>
      <c r="G69" s="489"/>
      <c r="H69" s="490"/>
      <c r="I69" s="4">
        <v>60</v>
      </c>
      <c r="J69" s="8"/>
      <c r="K69" s="59">
        <f>K10+K11+K43+K68</f>
        <v>50136217</v>
      </c>
      <c r="L69" s="59">
        <f>L10+L11+L43+L68</f>
        <v>48373990</v>
      </c>
    </row>
    <row r="70" spans="1:12" ht="13.5" customHeight="1">
      <c r="A70" s="512" t="s">
        <v>309</v>
      </c>
      <c r="B70" s="513"/>
      <c r="C70" s="513"/>
      <c r="D70" s="513"/>
      <c r="E70" s="513"/>
      <c r="F70" s="513"/>
      <c r="G70" s="513"/>
      <c r="H70" s="514"/>
      <c r="I70" s="5">
        <v>61</v>
      </c>
      <c r="J70" s="9"/>
      <c r="K70" s="61"/>
      <c r="L70" s="61"/>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5958015</v>
      </c>
      <c r="L72" s="79">
        <f>L73+L74+L75+L81+L82+L85+L88</f>
        <v>5967811</v>
      </c>
    </row>
    <row r="73" spans="1:12" ht="13.5" customHeight="1">
      <c r="A73" s="482" t="s">
        <v>2741</v>
      </c>
      <c r="B73" s="483"/>
      <c r="C73" s="483"/>
      <c r="D73" s="483"/>
      <c r="E73" s="483"/>
      <c r="F73" s="483"/>
      <c r="G73" s="483"/>
      <c r="H73" s="484"/>
      <c r="I73" s="4">
        <v>63</v>
      </c>
      <c r="J73" s="8"/>
      <c r="K73" s="60">
        <v>5000000</v>
      </c>
      <c r="L73" s="60">
        <v>5000000</v>
      </c>
    </row>
    <row r="74" spans="1:12" ht="13.5" customHeight="1">
      <c r="A74" s="482" t="s">
        <v>2742</v>
      </c>
      <c r="B74" s="483"/>
      <c r="C74" s="483"/>
      <c r="D74" s="483"/>
      <c r="E74" s="483"/>
      <c r="F74" s="483"/>
      <c r="G74" s="483"/>
      <c r="H74" s="484"/>
      <c r="I74" s="4">
        <v>64</v>
      </c>
      <c r="J74" s="8"/>
      <c r="K74" s="60"/>
      <c r="L74" s="60"/>
    </row>
    <row r="75" spans="1:12" ht="13.5" customHeight="1">
      <c r="A75" s="482" t="s">
        <v>2743</v>
      </c>
      <c r="B75" s="483"/>
      <c r="C75" s="483"/>
      <c r="D75" s="483"/>
      <c r="E75" s="483"/>
      <c r="F75" s="483"/>
      <c r="G75" s="483"/>
      <c r="H75" s="484"/>
      <c r="I75" s="4">
        <v>65</v>
      </c>
      <c r="J75" s="8"/>
      <c r="K75" s="59">
        <f>K76+K77-K78+K79+K80</f>
        <v>950137</v>
      </c>
      <c r="L75" s="59">
        <f>L76+L77-L78+L79+L80</f>
        <v>958015</v>
      </c>
    </row>
    <row r="76" spans="1:12" ht="13.5" customHeight="1">
      <c r="A76" s="479" t="s">
        <v>2744</v>
      </c>
      <c r="B76" s="480"/>
      <c r="C76" s="480"/>
      <c r="D76" s="480"/>
      <c r="E76" s="480"/>
      <c r="F76" s="480"/>
      <c r="G76" s="480"/>
      <c r="H76" s="481"/>
      <c r="I76" s="4">
        <v>66</v>
      </c>
      <c r="J76" s="8"/>
      <c r="K76" s="60"/>
      <c r="L76" s="60"/>
    </row>
    <row r="77" spans="1:12" ht="13.5" customHeight="1">
      <c r="A77" s="479" t="s">
        <v>2745</v>
      </c>
      <c r="B77" s="480"/>
      <c r="C77" s="480"/>
      <c r="D77" s="480"/>
      <c r="E77" s="480"/>
      <c r="F77" s="480"/>
      <c r="G77" s="480"/>
      <c r="H77" s="481"/>
      <c r="I77" s="4">
        <v>67</v>
      </c>
      <c r="J77" s="8"/>
      <c r="K77" s="60"/>
      <c r="L77" s="60"/>
    </row>
    <row r="78" spans="1:12" ht="13.5" customHeight="1">
      <c r="A78" s="479" t="s">
        <v>1539</v>
      </c>
      <c r="B78" s="480"/>
      <c r="C78" s="480"/>
      <c r="D78" s="480"/>
      <c r="E78" s="480"/>
      <c r="F78" s="480"/>
      <c r="G78" s="480"/>
      <c r="H78" s="481"/>
      <c r="I78" s="4">
        <v>68</v>
      </c>
      <c r="J78" s="8"/>
      <c r="K78" s="60"/>
      <c r="L78" s="60"/>
    </row>
    <row r="79" spans="1:12" ht="13.5" customHeight="1">
      <c r="A79" s="479" t="s">
        <v>1540</v>
      </c>
      <c r="B79" s="480"/>
      <c r="C79" s="480"/>
      <c r="D79" s="480"/>
      <c r="E79" s="480"/>
      <c r="F79" s="480"/>
      <c r="G79" s="480"/>
      <c r="H79" s="481"/>
      <c r="I79" s="4">
        <v>69</v>
      </c>
      <c r="J79" s="8"/>
      <c r="K79" s="60"/>
      <c r="L79" s="60"/>
    </row>
    <row r="80" spans="1:12" ht="13.5" customHeight="1">
      <c r="A80" s="479" t="s">
        <v>1541</v>
      </c>
      <c r="B80" s="480"/>
      <c r="C80" s="480"/>
      <c r="D80" s="480"/>
      <c r="E80" s="480"/>
      <c r="F80" s="480"/>
      <c r="G80" s="480"/>
      <c r="H80" s="481"/>
      <c r="I80" s="4">
        <v>70</v>
      </c>
      <c r="J80" s="8"/>
      <c r="K80" s="60">
        <v>950137</v>
      </c>
      <c r="L80" s="60">
        <v>958015</v>
      </c>
    </row>
    <row r="81" spans="1:12" ht="13.5" customHeight="1">
      <c r="A81" s="482" t="s">
        <v>1542</v>
      </c>
      <c r="B81" s="483"/>
      <c r="C81" s="483"/>
      <c r="D81" s="483"/>
      <c r="E81" s="483"/>
      <c r="F81" s="483"/>
      <c r="G81" s="483"/>
      <c r="H81" s="484"/>
      <c r="I81" s="4">
        <v>71</v>
      </c>
      <c r="J81" s="8"/>
      <c r="K81" s="60"/>
      <c r="L81" s="60"/>
    </row>
    <row r="82" spans="1:12" ht="13.5" customHeight="1">
      <c r="A82" s="482" t="s">
        <v>2295</v>
      </c>
      <c r="B82" s="483"/>
      <c r="C82" s="483"/>
      <c r="D82" s="483"/>
      <c r="E82" s="483"/>
      <c r="F82" s="483"/>
      <c r="G82" s="483"/>
      <c r="H82" s="484"/>
      <c r="I82" s="4">
        <v>72</v>
      </c>
      <c r="J82" s="8"/>
      <c r="K82" s="59">
        <f>K83-K84</f>
        <v>0</v>
      </c>
      <c r="L82" s="59">
        <f>L83-L84</f>
        <v>0</v>
      </c>
    </row>
    <row r="83" spans="1:12" ht="13.5" customHeight="1">
      <c r="A83" s="485" t="s">
        <v>2824</v>
      </c>
      <c r="B83" s="486"/>
      <c r="C83" s="486"/>
      <c r="D83" s="486"/>
      <c r="E83" s="486"/>
      <c r="F83" s="486"/>
      <c r="G83" s="486"/>
      <c r="H83" s="487"/>
      <c r="I83" s="4">
        <v>73</v>
      </c>
      <c r="J83" s="8"/>
      <c r="K83" s="60"/>
      <c r="L83" s="60"/>
    </row>
    <row r="84" spans="1:12" ht="13.5" customHeight="1">
      <c r="A84" s="485" t="s">
        <v>2825</v>
      </c>
      <c r="B84" s="486"/>
      <c r="C84" s="486"/>
      <c r="D84" s="486"/>
      <c r="E84" s="486"/>
      <c r="F84" s="486"/>
      <c r="G84" s="486"/>
      <c r="H84" s="487"/>
      <c r="I84" s="4">
        <v>74</v>
      </c>
      <c r="J84" s="8"/>
      <c r="K84" s="60"/>
      <c r="L84" s="60"/>
    </row>
    <row r="85" spans="1:12" ht="13.5" customHeight="1">
      <c r="A85" s="482" t="s">
        <v>2296</v>
      </c>
      <c r="B85" s="483"/>
      <c r="C85" s="483"/>
      <c r="D85" s="483"/>
      <c r="E85" s="483"/>
      <c r="F85" s="483"/>
      <c r="G85" s="483"/>
      <c r="H85" s="484"/>
      <c r="I85" s="4">
        <v>75</v>
      </c>
      <c r="J85" s="8"/>
      <c r="K85" s="59">
        <f>K86-K87</f>
        <v>7878</v>
      </c>
      <c r="L85" s="59">
        <f>L86-L87</f>
        <v>9796</v>
      </c>
    </row>
    <row r="86" spans="1:12" ht="13.5" customHeight="1">
      <c r="A86" s="485" t="s">
        <v>2826</v>
      </c>
      <c r="B86" s="486"/>
      <c r="C86" s="486"/>
      <c r="D86" s="486"/>
      <c r="E86" s="486"/>
      <c r="F86" s="486"/>
      <c r="G86" s="486"/>
      <c r="H86" s="487"/>
      <c r="I86" s="4">
        <v>76</v>
      </c>
      <c r="J86" s="8"/>
      <c r="K86" s="60">
        <v>7878</v>
      </c>
      <c r="L86" s="60">
        <v>9796</v>
      </c>
    </row>
    <row r="87" spans="1:12" ht="13.5" customHeight="1">
      <c r="A87" s="485" t="s">
        <v>2827</v>
      </c>
      <c r="B87" s="486"/>
      <c r="C87" s="486"/>
      <c r="D87" s="486"/>
      <c r="E87" s="486"/>
      <c r="F87" s="486"/>
      <c r="G87" s="486"/>
      <c r="H87" s="487"/>
      <c r="I87" s="4">
        <v>77</v>
      </c>
      <c r="J87" s="8"/>
      <c r="K87" s="60"/>
      <c r="L87" s="60"/>
    </row>
    <row r="88" spans="1:12" ht="13.5" customHeight="1">
      <c r="A88" s="482" t="s">
        <v>2828</v>
      </c>
      <c r="B88" s="483"/>
      <c r="C88" s="483"/>
      <c r="D88" s="483"/>
      <c r="E88" s="483"/>
      <c r="F88" s="483"/>
      <c r="G88" s="483"/>
      <c r="H88" s="484"/>
      <c r="I88" s="4">
        <v>78</v>
      </c>
      <c r="J88" s="8"/>
      <c r="K88" s="60"/>
      <c r="L88" s="60"/>
    </row>
    <row r="89" spans="1:12" ht="13.5" customHeight="1">
      <c r="A89" s="488" t="s">
        <v>1265</v>
      </c>
      <c r="B89" s="489"/>
      <c r="C89" s="489"/>
      <c r="D89" s="489"/>
      <c r="E89" s="489"/>
      <c r="F89" s="489"/>
      <c r="G89" s="489"/>
      <c r="H89" s="490"/>
      <c r="I89" s="4">
        <v>79</v>
      </c>
      <c r="J89" s="8"/>
      <c r="K89" s="59">
        <f>SUM(K90:K92)</f>
        <v>0</v>
      </c>
      <c r="L89" s="59">
        <f>SUM(L90:L92)</f>
        <v>0</v>
      </c>
    </row>
    <row r="90" spans="1:12" ht="13.5" customHeight="1">
      <c r="A90" s="479" t="s">
        <v>2699</v>
      </c>
      <c r="B90" s="480"/>
      <c r="C90" s="480"/>
      <c r="D90" s="480"/>
      <c r="E90" s="480"/>
      <c r="F90" s="480"/>
      <c r="G90" s="480"/>
      <c r="H90" s="481"/>
      <c r="I90" s="4">
        <v>80</v>
      </c>
      <c r="J90" s="8"/>
      <c r="K90" s="60"/>
      <c r="L90" s="60"/>
    </row>
    <row r="91" spans="1:12" ht="13.5" customHeight="1">
      <c r="A91" s="479" t="s">
        <v>2700</v>
      </c>
      <c r="B91" s="480"/>
      <c r="C91" s="480"/>
      <c r="D91" s="480"/>
      <c r="E91" s="480"/>
      <c r="F91" s="480"/>
      <c r="G91" s="480"/>
      <c r="H91" s="481"/>
      <c r="I91" s="4">
        <v>81</v>
      </c>
      <c r="J91" s="8"/>
      <c r="K91" s="60"/>
      <c r="L91" s="60"/>
    </row>
    <row r="92" spans="1:12" ht="13.5" customHeight="1">
      <c r="A92" s="479" t="s">
        <v>2701</v>
      </c>
      <c r="B92" s="480"/>
      <c r="C92" s="480"/>
      <c r="D92" s="480"/>
      <c r="E92" s="480"/>
      <c r="F92" s="480"/>
      <c r="G92" s="480"/>
      <c r="H92" s="481"/>
      <c r="I92" s="4">
        <v>82</v>
      </c>
      <c r="J92" s="8"/>
      <c r="K92" s="60"/>
      <c r="L92" s="60"/>
    </row>
    <row r="93" spans="1:12" ht="13.5" customHeight="1">
      <c r="A93" s="488" t="s">
        <v>1266</v>
      </c>
      <c r="B93" s="489"/>
      <c r="C93" s="489"/>
      <c r="D93" s="489"/>
      <c r="E93" s="489"/>
      <c r="F93" s="489"/>
      <c r="G93" s="489"/>
      <c r="H93" s="490"/>
      <c r="I93" s="4">
        <v>83</v>
      </c>
      <c r="J93" s="8"/>
      <c r="K93" s="59">
        <f>SUM(K94:K102)</f>
        <v>0</v>
      </c>
      <c r="L93" s="59">
        <f>SUM(L94:L102)</f>
        <v>0</v>
      </c>
    </row>
    <row r="94" spans="1:12" ht="13.5" customHeight="1">
      <c r="A94" s="479" t="s">
        <v>2702</v>
      </c>
      <c r="B94" s="480"/>
      <c r="C94" s="480"/>
      <c r="D94" s="480"/>
      <c r="E94" s="480"/>
      <c r="F94" s="480"/>
      <c r="G94" s="480"/>
      <c r="H94" s="481"/>
      <c r="I94" s="4">
        <v>84</v>
      </c>
      <c r="J94" s="8"/>
      <c r="K94" s="60"/>
      <c r="L94" s="60"/>
    </row>
    <row r="95" spans="1:12" ht="13.5" customHeight="1">
      <c r="A95" s="479" t="s">
        <v>178</v>
      </c>
      <c r="B95" s="480"/>
      <c r="C95" s="480"/>
      <c r="D95" s="480"/>
      <c r="E95" s="480"/>
      <c r="F95" s="480"/>
      <c r="G95" s="480"/>
      <c r="H95" s="481"/>
      <c r="I95" s="4">
        <v>85</v>
      </c>
      <c r="J95" s="8"/>
      <c r="K95" s="60"/>
      <c r="L95" s="60"/>
    </row>
    <row r="96" spans="1:12" ht="13.5" customHeight="1">
      <c r="A96" s="479" t="s">
        <v>1524</v>
      </c>
      <c r="B96" s="480"/>
      <c r="C96" s="480"/>
      <c r="D96" s="480"/>
      <c r="E96" s="480"/>
      <c r="F96" s="480"/>
      <c r="G96" s="480"/>
      <c r="H96" s="481"/>
      <c r="I96" s="4">
        <v>86</v>
      </c>
      <c r="J96" s="8"/>
      <c r="K96" s="60"/>
      <c r="L96" s="60"/>
    </row>
    <row r="97" spans="1:12" ht="13.5" customHeight="1">
      <c r="A97" s="479" t="s">
        <v>179</v>
      </c>
      <c r="B97" s="480"/>
      <c r="C97" s="480"/>
      <c r="D97" s="480"/>
      <c r="E97" s="480"/>
      <c r="F97" s="480"/>
      <c r="G97" s="480"/>
      <c r="H97" s="481"/>
      <c r="I97" s="4">
        <v>87</v>
      </c>
      <c r="J97" s="8"/>
      <c r="K97" s="60"/>
      <c r="L97" s="60"/>
    </row>
    <row r="98" spans="1:12" ht="13.5" customHeight="1">
      <c r="A98" s="479" t="s">
        <v>180</v>
      </c>
      <c r="B98" s="480"/>
      <c r="C98" s="480"/>
      <c r="D98" s="480"/>
      <c r="E98" s="480"/>
      <c r="F98" s="480"/>
      <c r="G98" s="480"/>
      <c r="H98" s="481"/>
      <c r="I98" s="4">
        <v>88</v>
      </c>
      <c r="J98" s="8"/>
      <c r="K98" s="60"/>
      <c r="L98" s="60"/>
    </row>
    <row r="99" spans="1:12" ht="13.5" customHeight="1">
      <c r="A99" s="479" t="s">
        <v>181</v>
      </c>
      <c r="B99" s="480"/>
      <c r="C99" s="480"/>
      <c r="D99" s="480"/>
      <c r="E99" s="480"/>
      <c r="F99" s="480"/>
      <c r="G99" s="480"/>
      <c r="H99" s="481"/>
      <c r="I99" s="4">
        <v>89</v>
      </c>
      <c r="J99" s="8"/>
      <c r="K99" s="60"/>
      <c r="L99" s="60"/>
    </row>
    <row r="100" spans="1:12" ht="13.5" customHeight="1">
      <c r="A100" s="479" t="s">
        <v>312</v>
      </c>
      <c r="B100" s="480"/>
      <c r="C100" s="480"/>
      <c r="D100" s="480"/>
      <c r="E100" s="480"/>
      <c r="F100" s="480"/>
      <c r="G100" s="480"/>
      <c r="H100" s="481"/>
      <c r="I100" s="4">
        <v>90</v>
      </c>
      <c r="J100" s="8"/>
      <c r="K100" s="60"/>
      <c r="L100" s="60"/>
    </row>
    <row r="101" spans="1:12" ht="13.5" customHeight="1">
      <c r="A101" s="479" t="s">
        <v>310</v>
      </c>
      <c r="B101" s="480"/>
      <c r="C101" s="480"/>
      <c r="D101" s="480"/>
      <c r="E101" s="480"/>
      <c r="F101" s="480"/>
      <c r="G101" s="480"/>
      <c r="H101" s="481"/>
      <c r="I101" s="4">
        <v>91</v>
      </c>
      <c r="J101" s="8"/>
      <c r="K101" s="60"/>
      <c r="L101" s="60"/>
    </row>
    <row r="102" spans="1:12" ht="13.5" customHeight="1">
      <c r="A102" s="479" t="s">
        <v>311</v>
      </c>
      <c r="B102" s="480"/>
      <c r="C102" s="480"/>
      <c r="D102" s="480"/>
      <c r="E102" s="480"/>
      <c r="F102" s="480"/>
      <c r="G102" s="480"/>
      <c r="H102" s="481"/>
      <c r="I102" s="4">
        <v>92</v>
      </c>
      <c r="J102" s="8"/>
      <c r="K102" s="60"/>
      <c r="L102" s="60"/>
    </row>
    <row r="103" spans="1:12" ht="13.5" customHeight="1">
      <c r="A103" s="488" t="s">
        <v>1267</v>
      </c>
      <c r="B103" s="489"/>
      <c r="C103" s="489"/>
      <c r="D103" s="489"/>
      <c r="E103" s="489"/>
      <c r="F103" s="489"/>
      <c r="G103" s="489"/>
      <c r="H103" s="490"/>
      <c r="I103" s="4">
        <v>93</v>
      </c>
      <c r="J103" s="8"/>
      <c r="K103" s="59">
        <f>SUM(K104:K115)</f>
        <v>5992580</v>
      </c>
      <c r="L103" s="59">
        <f>SUM(L104:L115)</f>
        <v>6049121</v>
      </c>
    </row>
    <row r="104" spans="1:12" ht="13.5" customHeight="1">
      <c r="A104" s="479" t="s">
        <v>2702</v>
      </c>
      <c r="B104" s="480"/>
      <c r="C104" s="480"/>
      <c r="D104" s="480"/>
      <c r="E104" s="480"/>
      <c r="F104" s="480"/>
      <c r="G104" s="480"/>
      <c r="H104" s="481"/>
      <c r="I104" s="4">
        <v>94</v>
      </c>
      <c r="J104" s="8"/>
      <c r="K104" s="60"/>
      <c r="L104" s="60"/>
    </row>
    <row r="105" spans="1:12" ht="13.5" customHeight="1">
      <c r="A105" s="479" t="s">
        <v>178</v>
      </c>
      <c r="B105" s="480"/>
      <c r="C105" s="480"/>
      <c r="D105" s="480"/>
      <c r="E105" s="480"/>
      <c r="F105" s="480"/>
      <c r="G105" s="480"/>
      <c r="H105" s="481"/>
      <c r="I105" s="4">
        <v>95</v>
      </c>
      <c r="J105" s="8"/>
      <c r="K105" s="60">
        <v>740000</v>
      </c>
      <c r="L105" s="60">
        <v>680000</v>
      </c>
    </row>
    <row r="106" spans="1:12" ht="13.5" customHeight="1">
      <c r="A106" s="479" t="s">
        <v>1524</v>
      </c>
      <c r="B106" s="480"/>
      <c r="C106" s="480"/>
      <c r="D106" s="480"/>
      <c r="E106" s="480"/>
      <c r="F106" s="480"/>
      <c r="G106" s="480"/>
      <c r="H106" s="481"/>
      <c r="I106" s="4">
        <v>96</v>
      </c>
      <c r="J106" s="8"/>
      <c r="K106" s="60">
        <v>119900</v>
      </c>
      <c r="L106" s="60"/>
    </row>
    <row r="107" spans="1:12" ht="13.5" customHeight="1">
      <c r="A107" s="479" t="s">
        <v>179</v>
      </c>
      <c r="B107" s="480"/>
      <c r="C107" s="480"/>
      <c r="D107" s="480"/>
      <c r="E107" s="480"/>
      <c r="F107" s="480"/>
      <c r="G107" s="480"/>
      <c r="H107" s="481"/>
      <c r="I107" s="4">
        <v>97</v>
      </c>
      <c r="J107" s="8"/>
      <c r="K107" s="60"/>
      <c r="L107" s="60"/>
    </row>
    <row r="108" spans="1:12" ht="13.5" customHeight="1">
      <c r="A108" s="479" t="s">
        <v>180</v>
      </c>
      <c r="B108" s="480"/>
      <c r="C108" s="480"/>
      <c r="D108" s="480"/>
      <c r="E108" s="480"/>
      <c r="F108" s="480"/>
      <c r="G108" s="480"/>
      <c r="H108" s="481"/>
      <c r="I108" s="4">
        <v>98</v>
      </c>
      <c r="J108" s="8"/>
      <c r="K108" s="60">
        <v>3799714</v>
      </c>
      <c r="L108" s="60">
        <v>3622008</v>
      </c>
    </row>
    <row r="109" spans="1:12" ht="13.5" customHeight="1">
      <c r="A109" s="479" t="s">
        <v>181</v>
      </c>
      <c r="B109" s="480"/>
      <c r="C109" s="480"/>
      <c r="D109" s="480"/>
      <c r="E109" s="480"/>
      <c r="F109" s="480"/>
      <c r="G109" s="480"/>
      <c r="H109" s="481"/>
      <c r="I109" s="4">
        <v>99</v>
      </c>
      <c r="J109" s="8"/>
      <c r="K109" s="60"/>
      <c r="L109" s="60"/>
    </row>
    <row r="110" spans="1:12" ht="13.5" customHeight="1">
      <c r="A110" s="479" t="s">
        <v>312</v>
      </c>
      <c r="B110" s="480"/>
      <c r="C110" s="480"/>
      <c r="D110" s="480"/>
      <c r="E110" s="480"/>
      <c r="F110" s="480"/>
      <c r="G110" s="480"/>
      <c r="H110" s="481"/>
      <c r="I110" s="4">
        <v>100</v>
      </c>
      <c r="J110" s="8"/>
      <c r="K110" s="60"/>
      <c r="L110" s="60"/>
    </row>
    <row r="111" spans="1:12" ht="13.5" customHeight="1">
      <c r="A111" s="479" t="s">
        <v>313</v>
      </c>
      <c r="B111" s="480"/>
      <c r="C111" s="480"/>
      <c r="D111" s="480"/>
      <c r="E111" s="480"/>
      <c r="F111" s="480"/>
      <c r="G111" s="480"/>
      <c r="H111" s="481"/>
      <c r="I111" s="4">
        <v>101</v>
      </c>
      <c r="J111" s="8"/>
      <c r="K111" s="60">
        <v>192889</v>
      </c>
      <c r="L111" s="60">
        <v>208467</v>
      </c>
    </row>
    <row r="112" spans="1:12" ht="13.5" customHeight="1">
      <c r="A112" s="479" t="s">
        <v>314</v>
      </c>
      <c r="B112" s="480"/>
      <c r="C112" s="480"/>
      <c r="D112" s="480"/>
      <c r="E112" s="480"/>
      <c r="F112" s="480"/>
      <c r="G112" s="480"/>
      <c r="H112" s="481"/>
      <c r="I112" s="4">
        <v>102</v>
      </c>
      <c r="J112" s="8"/>
      <c r="K112" s="60">
        <v>1137826</v>
      </c>
      <c r="L112" s="60">
        <v>1537364</v>
      </c>
    </row>
    <row r="113" spans="1:12" ht="13.5" customHeight="1">
      <c r="A113" s="479" t="s">
        <v>317</v>
      </c>
      <c r="B113" s="480"/>
      <c r="C113" s="480"/>
      <c r="D113" s="480"/>
      <c r="E113" s="480"/>
      <c r="F113" s="480"/>
      <c r="G113" s="480"/>
      <c r="H113" s="481"/>
      <c r="I113" s="4">
        <v>103</v>
      </c>
      <c r="J113" s="8"/>
      <c r="K113" s="60"/>
      <c r="L113" s="60"/>
    </row>
    <row r="114" spans="1:12" ht="13.5" customHeight="1">
      <c r="A114" s="479" t="s">
        <v>315</v>
      </c>
      <c r="B114" s="480"/>
      <c r="C114" s="480"/>
      <c r="D114" s="480"/>
      <c r="E114" s="480"/>
      <c r="F114" s="480"/>
      <c r="G114" s="480"/>
      <c r="H114" s="481"/>
      <c r="I114" s="4">
        <v>104</v>
      </c>
      <c r="J114" s="8"/>
      <c r="K114" s="60"/>
      <c r="L114" s="60"/>
    </row>
    <row r="115" spans="1:12" ht="13.5" customHeight="1">
      <c r="A115" s="479" t="s">
        <v>316</v>
      </c>
      <c r="B115" s="480"/>
      <c r="C115" s="480"/>
      <c r="D115" s="480"/>
      <c r="E115" s="480"/>
      <c r="F115" s="480"/>
      <c r="G115" s="480"/>
      <c r="H115" s="481"/>
      <c r="I115" s="4">
        <v>105</v>
      </c>
      <c r="J115" s="8"/>
      <c r="K115" s="60">
        <v>2251</v>
      </c>
      <c r="L115" s="60">
        <v>1282</v>
      </c>
    </row>
    <row r="116" spans="1:12" ht="13.5" customHeight="1">
      <c r="A116" s="488" t="s">
        <v>1525</v>
      </c>
      <c r="B116" s="489"/>
      <c r="C116" s="489"/>
      <c r="D116" s="489"/>
      <c r="E116" s="489"/>
      <c r="F116" s="489"/>
      <c r="G116" s="489"/>
      <c r="H116" s="490"/>
      <c r="I116" s="4">
        <v>106</v>
      </c>
      <c r="J116" s="8"/>
      <c r="K116" s="60">
        <v>38185622</v>
      </c>
      <c r="L116" s="60">
        <v>36357058</v>
      </c>
    </row>
    <row r="117" spans="1:12" ht="13.5" customHeight="1">
      <c r="A117" s="488" t="s">
        <v>1271</v>
      </c>
      <c r="B117" s="489"/>
      <c r="C117" s="489"/>
      <c r="D117" s="489"/>
      <c r="E117" s="489"/>
      <c r="F117" s="489"/>
      <c r="G117" s="489"/>
      <c r="H117" s="490"/>
      <c r="I117" s="4">
        <v>107</v>
      </c>
      <c r="J117" s="8"/>
      <c r="K117" s="59">
        <f>K72+K89+K93+K103+K116</f>
        <v>50136217</v>
      </c>
      <c r="L117" s="59">
        <f>L72+L89+L93+L103+L116</f>
        <v>48373990</v>
      </c>
    </row>
    <row r="118" spans="1:12" ht="13.5" customHeight="1">
      <c r="A118" s="528" t="s">
        <v>2849</v>
      </c>
      <c r="B118" s="529"/>
      <c r="C118" s="529"/>
      <c r="D118" s="529"/>
      <c r="E118" s="529"/>
      <c r="F118" s="529"/>
      <c r="G118" s="529"/>
      <c r="H118" s="530"/>
      <c r="I118" s="5">
        <v>108</v>
      </c>
      <c r="J118" s="8"/>
      <c r="K118" s="61"/>
      <c r="L118" s="61"/>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c r="L121" s="60"/>
    </row>
    <row r="122" spans="1:12" ht="13.5" customHeight="1">
      <c r="A122" s="521" t="s">
        <v>1971</v>
      </c>
      <c r="B122" s="522"/>
      <c r="C122" s="522"/>
      <c r="D122" s="522"/>
      <c r="E122" s="522"/>
      <c r="F122" s="522"/>
      <c r="G122" s="522"/>
      <c r="H122" s="523"/>
      <c r="I122" s="13">
        <v>110</v>
      </c>
      <c r="J122" s="211"/>
      <c r="K122" s="61"/>
      <c r="L122" s="61"/>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09:H109"/>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L3" sqref="L3:L4"/>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01.01.2015. do 31.12.2015.</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33813961569; KOMUNALNO PODUZEĆE d.o.o.</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2817</v>
      </c>
    </row>
    <row r="9" spans="1:12" s="3" customFormat="1" ht="13.5" customHeight="1">
      <c r="A9" s="515" t="s">
        <v>1272</v>
      </c>
      <c r="B9" s="516"/>
      <c r="C9" s="516"/>
      <c r="D9" s="516"/>
      <c r="E9" s="516"/>
      <c r="F9" s="516"/>
      <c r="G9" s="516"/>
      <c r="H9" s="517"/>
      <c r="I9" s="6">
        <v>111</v>
      </c>
      <c r="J9" s="7"/>
      <c r="K9" s="79">
        <f>SUM(K10:K11)</f>
        <v>8408778</v>
      </c>
      <c r="L9" s="79">
        <f>SUM(L10:L11)</f>
        <v>8767232</v>
      </c>
    </row>
    <row r="10" spans="1:12" s="3" customFormat="1" ht="13.5" customHeight="1">
      <c r="A10" s="488" t="s">
        <v>1722</v>
      </c>
      <c r="B10" s="489"/>
      <c r="C10" s="489"/>
      <c r="D10" s="489"/>
      <c r="E10" s="489"/>
      <c r="F10" s="489"/>
      <c r="G10" s="489"/>
      <c r="H10" s="490"/>
      <c r="I10" s="4">
        <v>112</v>
      </c>
      <c r="J10" s="8"/>
      <c r="K10" s="60">
        <v>6198978</v>
      </c>
      <c r="L10" s="60">
        <v>6411790</v>
      </c>
    </row>
    <row r="11" spans="1:12" s="3" customFormat="1" ht="13.5" customHeight="1">
      <c r="A11" s="488" t="s">
        <v>322</v>
      </c>
      <c r="B11" s="489"/>
      <c r="C11" s="489"/>
      <c r="D11" s="489"/>
      <c r="E11" s="489"/>
      <c r="F11" s="489"/>
      <c r="G11" s="489"/>
      <c r="H11" s="490"/>
      <c r="I11" s="4">
        <v>113</v>
      </c>
      <c r="J11" s="8"/>
      <c r="K11" s="60">
        <v>2209800</v>
      </c>
      <c r="L11" s="60">
        <v>2355442</v>
      </c>
    </row>
    <row r="12" spans="1:12" s="3" customFormat="1" ht="13.5" customHeight="1">
      <c r="A12" s="488" t="s">
        <v>669</v>
      </c>
      <c r="B12" s="489"/>
      <c r="C12" s="489"/>
      <c r="D12" s="489"/>
      <c r="E12" s="489"/>
      <c r="F12" s="489"/>
      <c r="G12" s="489"/>
      <c r="H12" s="490"/>
      <c r="I12" s="4">
        <v>114</v>
      </c>
      <c r="J12" s="8"/>
      <c r="K12" s="59">
        <f>K13+K14+K18+K22+K23+K24+K27+K28</f>
        <v>8380707</v>
      </c>
      <c r="L12" s="59">
        <f>L13+L14+L18+L22+L23+L24+L27+L28</f>
        <v>8690691</v>
      </c>
    </row>
    <row r="13" spans="1:12" s="3" customFormat="1" ht="15" customHeight="1">
      <c r="A13" s="488" t="s">
        <v>323</v>
      </c>
      <c r="B13" s="489"/>
      <c r="C13" s="489"/>
      <c r="D13" s="489"/>
      <c r="E13" s="489"/>
      <c r="F13" s="489"/>
      <c r="G13" s="489"/>
      <c r="H13" s="490"/>
      <c r="I13" s="4">
        <v>115</v>
      </c>
      <c r="J13" s="8"/>
      <c r="K13" s="60"/>
      <c r="L13" s="60"/>
    </row>
    <row r="14" spans="1:12" s="3" customFormat="1" ht="13.5" customHeight="1">
      <c r="A14" s="488" t="s">
        <v>1268</v>
      </c>
      <c r="B14" s="489"/>
      <c r="C14" s="489"/>
      <c r="D14" s="489"/>
      <c r="E14" s="489"/>
      <c r="F14" s="489"/>
      <c r="G14" s="489"/>
      <c r="H14" s="490"/>
      <c r="I14" s="4">
        <v>116</v>
      </c>
      <c r="J14" s="8"/>
      <c r="K14" s="59">
        <f>SUM(K15:K17)</f>
        <v>2513585</v>
      </c>
      <c r="L14" s="59">
        <f>SUM(L15:L17)</f>
        <v>2307342</v>
      </c>
    </row>
    <row r="15" spans="1:12" s="3" customFormat="1" ht="13.5" customHeight="1">
      <c r="A15" s="479" t="s">
        <v>2463</v>
      </c>
      <c r="B15" s="480"/>
      <c r="C15" s="480"/>
      <c r="D15" s="480"/>
      <c r="E15" s="480"/>
      <c r="F15" s="480"/>
      <c r="G15" s="480"/>
      <c r="H15" s="481"/>
      <c r="I15" s="4">
        <v>117</v>
      </c>
      <c r="J15" s="8"/>
      <c r="K15" s="60">
        <v>1932906</v>
      </c>
      <c r="L15" s="60">
        <v>1766403</v>
      </c>
    </row>
    <row r="16" spans="1:12" s="3" customFormat="1" ht="13.5" customHeight="1">
      <c r="A16" s="479" t="s">
        <v>2464</v>
      </c>
      <c r="B16" s="480"/>
      <c r="C16" s="480"/>
      <c r="D16" s="480"/>
      <c r="E16" s="480"/>
      <c r="F16" s="480"/>
      <c r="G16" s="480"/>
      <c r="H16" s="481"/>
      <c r="I16" s="4">
        <v>118</v>
      </c>
      <c r="J16" s="8"/>
      <c r="K16" s="60"/>
      <c r="L16" s="60"/>
    </row>
    <row r="17" spans="1:12" s="3" customFormat="1" ht="13.5" customHeight="1">
      <c r="A17" s="479" t="s">
        <v>2663</v>
      </c>
      <c r="B17" s="480"/>
      <c r="C17" s="480"/>
      <c r="D17" s="480"/>
      <c r="E17" s="480"/>
      <c r="F17" s="480"/>
      <c r="G17" s="480"/>
      <c r="H17" s="481"/>
      <c r="I17" s="4">
        <v>119</v>
      </c>
      <c r="J17" s="8"/>
      <c r="K17" s="60">
        <v>580679</v>
      </c>
      <c r="L17" s="60">
        <v>540939</v>
      </c>
    </row>
    <row r="18" spans="1:12" s="3" customFormat="1" ht="13.5" customHeight="1">
      <c r="A18" s="488" t="s">
        <v>1269</v>
      </c>
      <c r="B18" s="489"/>
      <c r="C18" s="489"/>
      <c r="D18" s="489"/>
      <c r="E18" s="489"/>
      <c r="F18" s="489"/>
      <c r="G18" s="489"/>
      <c r="H18" s="490"/>
      <c r="I18" s="4">
        <v>120</v>
      </c>
      <c r="J18" s="8"/>
      <c r="K18" s="59">
        <f>SUM(K19:K21)</f>
        <v>3477628</v>
      </c>
      <c r="L18" s="59">
        <f>SUM(L19:L21)</f>
        <v>3762705</v>
      </c>
    </row>
    <row r="19" spans="1:12" s="3" customFormat="1" ht="13.5" customHeight="1">
      <c r="A19" s="479" t="s">
        <v>2664</v>
      </c>
      <c r="B19" s="480"/>
      <c r="C19" s="480"/>
      <c r="D19" s="480"/>
      <c r="E19" s="480"/>
      <c r="F19" s="480"/>
      <c r="G19" s="480"/>
      <c r="H19" s="481"/>
      <c r="I19" s="4">
        <v>121</v>
      </c>
      <c r="J19" s="8"/>
      <c r="K19" s="60">
        <v>2241237</v>
      </c>
      <c r="L19" s="60">
        <v>2453560</v>
      </c>
    </row>
    <row r="20" spans="1:12" s="3" customFormat="1" ht="13.5" customHeight="1">
      <c r="A20" s="479" t="s">
        <v>2665</v>
      </c>
      <c r="B20" s="480"/>
      <c r="C20" s="480"/>
      <c r="D20" s="480"/>
      <c r="E20" s="480"/>
      <c r="F20" s="480"/>
      <c r="G20" s="480"/>
      <c r="H20" s="481"/>
      <c r="I20" s="4">
        <v>122</v>
      </c>
      <c r="J20" s="8"/>
      <c r="K20" s="60">
        <v>738201</v>
      </c>
      <c r="L20" s="60">
        <v>756822</v>
      </c>
    </row>
    <row r="21" spans="1:12" s="3" customFormat="1" ht="13.5" customHeight="1">
      <c r="A21" s="479" t="s">
        <v>2666</v>
      </c>
      <c r="B21" s="480"/>
      <c r="C21" s="480"/>
      <c r="D21" s="480"/>
      <c r="E21" s="480"/>
      <c r="F21" s="480"/>
      <c r="G21" s="480"/>
      <c r="H21" s="481"/>
      <c r="I21" s="4">
        <v>123</v>
      </c>
      <c r="J21" s="8"/>
      <c r="K21" s="60">
        <v>498190</v>
      </c>
      <c r="L21" s="60">
        <v>552323</v>
      </c>
    </row>
    <row r="22" spans="1:12" s="3" customFormat="1" ht="13.5" customHeight="1">
      <c r="A22" s="488" t="s">
        <v>324</v>
      </c>
      <c r="B22" s="489"/>
      <c r="C22" s="489"/>
      <c r="D22" s="489"/>
      <c r="E22" s="489"/>
      <c r="F22" s="489"/>
      <c r="G22" s="489"/>
      <c r="H22" s="490"/>
      <c r="I22" s="4">
        <v>124</v>
      </c>
      <c r="J22" s="8"/>
      <c r="K22" s="60">
        <v>1428777</v>
      </c>
      <c r="L22" s="60">
        <v>1666418</v>
      </c>
    </row>
    <row r="23" spans="1:12" s="3" customFormat="1" ht="13.5" customHeight="1">
      <c r="A23" s="488" t="s">
        <v>325</v>
      </c>
      <c r="B23" s="489"/>
      <c r="C23" s="489"/>
      <c r="D23" s="489"/>
      <c r="E23" s="489"/>
      <c r="F23" s="489"/>
      <c r="G23" s="489"/>
      <c r="H23" s="490"/>
      <c r="I23" s="4">
        <v>125</v>
      </c>
      <c r="J23" s="8"/>
      <c r="K23" s="60">
        <v>445763</v>
      </c>
      <c r="L23" s="60">
        <v>491999</v>
      </c>
    </row>
    <row r="24" spans="1:12" s="3" customFormat="1" ht="13.5" customHeight="1">
      <c r="A24" s="488" t="s">
        <v>1270</v>
      </c>
      <c r="B24" s="489"/>
      <c r="C24" s="489"/>
      <c r="D24" s="489"/>
      <c r="E24" s="489"/>
      <c r="F24" s="489"/>
      <c r="G24" s="489"/>
      <c r="H24" s="490"/>
      <c r="I24" s="4">
        <v>126</v>
      </c>
      <c r="J24" s="8"/>
      <c r="K24" s="59">
        <f>SUM(K25:K26)</f>
        <v>232022</v>
      </c>
      <c r="L24" s="59">
        <f>SUM(L25:L26)</f>
        <v>227888</v>
      </c>
    </row>
    <row r="25" spans="1:12" s="3" customFormat="1" ht="13.5" customHeight="1">
      <c r="A25" s="479" t="s">
        <v>1532</v>
      </c>
      <c r="B25" s="480"/>
      <c r="C25" s="480"/>
      <c r="D25" s="480"/>
      <c r="E25" s="480"/>
      <c r="F25" s="480"/>
      <c r="G25" s="480"/>
      <c r="H25" s="481"/>
      <c r="I25" s="4">
        <v>127</v>
      </c>
      <c r="J25" s="8"/>
      <c r="K25" s="60"/>
      <c r="L25" s="60"/>
    </row>
    <row r="26" spans="1:12" s="3" customFormat="1" ht="13.5" customHeight="1">
      <c r="A26" s="479" t="s">
        <v>241</v>
      </c>
      <c r="B26" s="480"/>
      <c r="C26" s="480"/>
      <c r="D26" s="480"/>
      <c r="E26" s="480"/>
      <c r="F26" s="480"/>
      <c r="G26" s="480"/>
      <c r="H26" s="481"/>
      <c r="I26" s="4">
        <v>128</v>
      </c>
      <c r="J26" s="8"/>
      <c r="K26" s="60">
        <v>232022</v>
      </c>
      <c r="L26" s="60">
        <v>227888</v>
      </c>
    </row>
    <row r="27" spans="1:12" s="3" customFormat="1" ht="13.5" customHeight="1">
      <c r="A27" s="488" t="s">
        <v>326</v>
      </c>
      <c r="B27" s="489"/>
      <c r="C27" s="489"/>
      <c r="D27" s="489"/>
      <c r="E27" s="489"/>
      <c r="F27" s="489"/>
      <c r="G27" s="489"/>
      <c r="H27" s="490"/>
      <c r="I27" s="4">
        <v>129</v>
      </c>
      <c r="J27" s="8"/>
      <c r="K27" s="60"/>
      <c r="L27" s="60"/>
    </row>
    <row r="28" spans="1:12" s="3" customFormat="1" ht="13.5" customHeight="1">
      <c r="A28" s="488" t="s">
        <v>1079</v>
      </c>
      <c r="B28" s="489"/>
      <c r="C28" s="489"/>
      <c r="D28" s="489"/>
      <c r="E28" s="489"/>
      <c r="F28" s="489"/>
      <c r="G28" s="489"/>
      <c r="H28" s="490"/>
      <c r="I28" s="4">
        <v>130</v>
      </c>
      <c r="J28" s="8"/>
      <c r="K28" s="60">
        <v>282932</v>
      </c>
      <c r="L28" s="60">
        <v>234339</v>
      </c>
    </row>
    <row r="29" spans="1:12" s="3" customFormat="1" ht="13.5" customHeight="1">
      <c r="A29" s="488" t="s">
        <v>53</v>
      </c>
      <c r="B29" s="489"/>
      <c r="C29" s="489"/>
      <c r="D29" s="489"/>
      <c r="E29" s="489"/>
      <c r="F29" s="489"/>
      <c r="G29" s="489"/>
      <c r="H29" s="490"/>
      <c r="I29" s="4">
        <v>131</v>
      </c>
      <c r="J29" s="8"/>
      <c r="K29" s="59">
        <f>SUM(K30:K34)</f>
        <v>59804</v>
      </c>
      <c r="L29" s="59">
        <f>SUM(L30:L34)</f>
        <v>32693</v>
      </c>
    </row>
    <row r="30" spans="1:12" s="3" customFormat="1" ht="27.75" customHeight="1">
      <c r="A30" s="488" t="s">
        <v>82</v>
      </c>
      <c r="B30" s="489"/>
      <c r="C30" s="489"/>
      <c r="D30" s="489"/>
      <c r="E30" s="489"/>
      <c r="F30" s="489"/>
      <c r="G30" s="489"/>
      <c r="H30" s="490"/>
      <c r="I30" s="4">
        <v>132</v>
      </c>
      <c r="J30" s="8"/>
      <c r="K30" s="60"/>
      <c r="L30" s="60"/>
    </row>
    <row r="31" spans="1:12" s="3" customFormat="1" ht="27.75" customHeight="1">
      <c r="A31" s="488" t="s">
        <v>215</v>
      </c>
      <c r="B31" s="489"/>
      <c r="C31" s="489"/>
      <c r="D31" s="489"/>
      <c r="E31" s="489"/>
      <c r="F31" s="489"/>
      <c r="G31" s="489"/>
      <c r="H31" s="490"/>
      <c r="I31" s="4">
        <v>133</v>
      </c>
      <c r="J31" s="8"/>
      <c r="K31" s="60">
        <v>29320</v>
      </c>
      <c r="L31" s="60">
        <v>32693</v>
      </c>
    </row>
    <row r="32" spans="1:12" s="3" customFormat="1" ht="13.5" customHeight="1">
      <c r="A32" s="488" t="s">
        <v>242</v>
      </c>
      <c r="B32" s="489"/>
      <c r="C32" s="489"/>
      <c r="D32" s="489"/>
      <c r="E32" s="489"/>
      <c r="F32" s="489"/>
      <c r="G32" s="489"/>
      <c r="H32" s="490"/>
      <c r="I32" s="4">
        <v>134</v>
      </c>
      <c r="J32" s="8"/>
      <c r="K32" s="60"/>
      <c r="L32" s="60"/>
    </row>
    <row r="33" spans="1:12" s="3" customFormat="1" ht="13.5" customHeight="1">
      <c r="A33" s="488" t="s">
        <v>78</v>
      </c>
      <c r="B33" s="489"/>
      <c r="C33" s="489"/>
      <c r="D33" s="489"/>
      <c r="E33" s="489"/>
      <c r="F33" s="489"/>
      <c r="G33" s="489"/>
      <c r="H33" s="490"/>
      <c r="I33" s="4">
        <v>135</v>
      </c>
      <c r="J33" s="8"/>
      <c r="K33" s="60"/>
      <c r="L33" s="60"/>
    </row>
    <row r="34" spans="1:12" s="3" customFormat="1" ht="13.5" customHeight="1">
      <c r="A34" s="488" t="s">
        <v>243</v>
      </c>
      <c r="B34" s="489"/>
      <c r="C34" s="489"/>
      <c r="D34" s="489"/>
      <c r="E34" s="489"/>
      <c r="F34" s="489"/>
      <c r="G34" s="489"/>
      <c r="H34" s="490"/>
      <c r="I34" s="4">
        <v>136</v>
      </c>
      <c r="J34" s="8"/>
      <c r="K34" s="60">
        <v>30484</v>
      </c>
      <c r="L34" s="60"/>
    </row>
    <row r="35" spans="1:12" s="3" customFormat="1" ht="13.5" customHeight="1">
      <c r="A35" s="488" t="s">
        <v>54</v>
      </c>
      <c r="B35" s="489"/>
      <c r="C35" s="489"/>
      <c r="D35" s="489"/>
      <c r="E35" s="489"/>
      <c r="F35" s="489"/>
      <c r="G35" s="489"/>
      <c r="H35" s="490"/>
      <c r="I35" s="4">
        <v>137</v>
      </c>
      <c r="J35" s="8"/>
      <c r="K35" s="59">
        <f>SUM(K36:K39)</f>
        <v>61383</v>
      </c>
      <c r="L35" s="59">
        <f>SUM(L36:L39)</f>
        <v>82854</v>
      </c>
    </row>
    <row r="36" spans="1:12" s="3" customFormat="1" ht="13.5" customHeight="1">
      <c r="A36" s="488" t="s">
        <v>2668</v>
      </c>
      <c r="B36" s="489"/>
      <c r="C36" s="489"/>
      <c r="D36" s="489"/>
      <c r="E36" s="489"/>
      <c r="F36" s="489"/>
      <c r="G36" s="489"/>
      <c r="H36" s="490"/>
      <c r="I36" s="4">
        <v>138</v>
      </c>
      <c r="J36" s="8"/>
      <c r="K36" s="60"/>
      <c r="L36" s="60"/>
    </row>
    <row r="37" spans="1:12" s="3" customFormat="1" ht="27.75" customHeight="1">
      <c r="A37" s="488" t="s">
        <v>2667</v>
      </c>
      <c r="B37" s="489"/>
      <c r="C37" s="489"/>
      <c r="D37" s="489"/>
      <c r="E37" s="489"/>
      <c r="F37" s="489"/>
      <c r="G37" s="489"/>
      <c r="H37" s="490"/>
      <c r="I37" s="4">
        <v>139</v>
      </c>
      <c r="J37" s="8"/>
      <c r="K37" s="60">
        <v>61383</v>
      </c>
      <c r="L37" s="60">
        <v>82854</v>
      </c>
    </row>
    <row r="38" spans="1:12" s="3" customFormat="1" ht="13.5" customHeight="1">
      <c r="A38" s="488" t="s">
        <v>79</v>
      </c>
      <c r="B38" s="489"/>
      <c r="C38" s="489"/>
      <c r="D38" s="489"/>
      <c r="E38" s="489"/>
      <c r="F38" s="489"/>
      <c r="G38" s="489"/>
      <c r="H38" s="490"/>
      <c r="I38" s="4">
        <v>140</v>
      </c>
      <c r="J38" s="8"/>
      <c r="K38" s="60"/>
      <c r="L38" s="60"/>
    </row>
    <row r="39" spans="1:12" s="3" customFormat="1" ht="13.5" customHeight="1">
      <c r="A39" s="488" t="s">
        <v>2669</v>
      </c>
      <c r="B39" s="489"/>
      <c r="C39" s="489"/>
      <c r="D39" s="489"/>
      <c r="E39" s="489"/>
      <c r="F39" s="489"/>
      <c r="G39" s="489"/>
      <c r="H39" s="490"/>
      <c r="I39" s="4">
        <v>141</v>
      </c>
      <c r="J39" s="8"/>
      <c r="K39" s="60"/>
      <c r="L39" s="60"/>
    </row>
    <row r="40" spans="1:12" s="3" customFormat="1" ht="13.5" customHeight="1">
      <c r="A40" s="488" t="s">
        <v>1024</v>
      </c>
      <c r="B40" s="489"/>
      <c r="C40" s="489"/>
      <c r="D40" s="489"/>
      <c r="E40" s="489"/>
      <c r="F40" s="489"/>
      <c r="G40" s="489"/>
      <c r="H40" s="490"/>
      <c r="I40" s="4">
        <v>142</v>
      </c>
      <c r="J40" s="8"/>
      <c r="K40" s="60"/>
      <c r="L40" s="60"/>
    </row>
    <row r="41" spans="1:12" s="3" customFormat="1" ht="13.5" customHeight="1">
      <c r="A41" s="488" t="s">
        <v>1025</v>
      </c>
      <c r="B41" s="489"/>
      <c r="C41" s="489"/>
      <c r="D41" s="489"/>
      <c r="E41" s="489"/>
      <c r="F41" s="489"/>
      <c r="G41" s="489"/>
      <c r="H41" s="490"/>
      <c r="I41" s="4">
        <v>143</v>
      </c>
      <c r="J41" s="8"/>
      <c r="K41" s="60"/>
      <c r="L41" s="60"/>
    </row>
    <row r="42" spans="1:12" s="3" customFormat="1" ht="13.5" customHeight="1">
      <c r="A42" s="488" t="s">
        <v>80</v>
      </c>
      <c r="B42" s="489"/>
      <c r="C42" s="489"/>
      <c r="D42" s="489"/>
      <c r="E42" s="489"/>
      <c r="F42" s="489"/>
      <c r="G42" s="489"/>
      <c r="H42" s="490"/>
      <c r="I42" s="4">
        <v>144</v>
      </c>
      <c r="J42" s="8"/>
      <c r="K42" s="60"/>
      <c r="L42" s="60"/>
    </row>
    <row r="43" spans="1:12" s="3" customFormat="1" ht="13.5" customHeight="1">
      <c r="A43" s="488" t="s">
        <v>81</v>
      </c>
      <c r="B43" s="489"/>
      <c r="C43" s="489"/>
      <c r="D43" s="489"/>
      <c r="E43" s="489"/>
      <c r="F43" s="489"/>
      <c r="G43" s="489"/>
      <c r="H43" s="490"/>
      <c r="I43" s="4">
        <v>145</v>
      </c>
      <c r="J43" s="8"/>
      <c r="K43" s="60"/>
      <c r="L43" s="60"/>
    </row>
    <row r="44" spans="1:12" s="3" customFormat="1" ht="13.5" customHeight="1">
      <c r="A44" s="488" t="s">
        <v>55</v>
      </c>
      <c r="B44" s="489"/>
      <c r="C44" s="489"/>
      <c r="D44" s="489"/>
      <c r="E44" s="489"/>
      <c r="F44" s="489"/>
      <c r="G44" s="489"/>
      <c r="H44" s="490"/>
      <c r="I44" s="4">
        <v>146</v>
      </c>
      <c r="J44" s="8"/>
      <c r="K44" s="59">
        <f>K9+K29+K40+K42</f>
        <v>8468582</v>
      </c>
      <c r="L44" s="59">
        <f>L9+L29+L40+L42</f>
        <v>8799925</v>
      </c>
    </row>
    <row r="45" spans="1:12" s="3" customFormat="1" ht="13.5" customHeight="1">
      <c r="A45" s="488" t="s">
        <v>56</v>
      </c>
      <c r="B45" s="489"/>
      <c r="C45" s="489"/>
      <c r="D45" s="489"/>
      <c r="E45" s="489"/>
      <c r="F45" s="489"/>
      <c r="G45" s="489"/>
      <c r="H45" s="490"/>
      <c r="I45" s="4">
        <v>147</v>
      </c>
      <c r="J45" s="8"/>
      <c r="K45" s="59">
        <f>K12+K35+K41+K43</f>
        <v>8442090</v>
      </c>
      <c r="L45" s="59">
        <f>L12+L35+L41+L43</f>
        <v>8773545</v>
      </c>
    </row>
    <row r="46" spans="1:12" s="3" customFormat="1" ht="13.5" customHeight="1">
      <c r="A46" s="488" t="s">
        <v>1825</v>
      </c>
      <c r="B46" s="489"/>
      <c r="C46" s="489"/>
      <c r="D46" s="489"/>
      <c r="E46" s="489"/>
      <c r="F46" s="489"/>
      <c r="G46" s="489"/>
      <c r="H46" s="490"/>
      <c r="I46" s="4">
        <v>148</v>
      </c>
      <c r="J46" s="8"/>
      <c r="K46" s="59">
        <f>K44-K45</f>
        <v>26492</v>
      </c>
      <c r="L46" s="59">
        <f>L44-L45</f>
        <v>26380</v>
      </c>
    </row>
    <row r="47" spans="1:12" s="3" customFormat="1" ht="13.5" customHeight="1">
      <c r="A47" s="485" t="s">
        <v>58</v>
      </c>
      <c r="B47" s="486"/>
      <c r="C47" s="486"/>
      <c r="D47" s="486"/>
      <c r="E47" s="486"/>
      <c r="F47" s="486"/>
      <c r="G47" s="486"/>
      <c r="H47" s="487"/>
      <c r="I47" s="4">
        <v>149</v>
      </c>
      <c r="J47" s="8"/>
      <c r="K47" s="59">
        <f>IF(K44&gt;K45,K44-K45,0)</f>
        <v>26492</v>
      </c>
      <c r="L47" s="59">
        <f>IF(L44&gt;L45,L44-L45,0)</f>
        <v>26380</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c r="K49" s="60">
        <v>18614</v>
      </c>
      <c r="L49" s="60">
        <v>16584</v>
      </c>
    </row>
    <row r="50" spans="1:12" s="3" customFormat="1" ht="13.5" customHeight="1">
      <c r="A50" s="488" t="s">
        <v>1826</v>
      </c>
      <c r="B50" s="489"/>
      <c r="C50" s="489"/>
      <c r="D50" s="489"/>
      <c r="E50" s="489"/>
      <c r="F50" s="489"/>
      <c r="G50" s="489"/>
      <c r="H50" s="490"/>
      <c r="I50" s="4">
        <v>152</v>
      </c>
      <c r="J50" s="8"/>
      <c r="K50" s="59">
        <f>K46-K49</f>
        <v>7878</v>
      </c>
      <c r="L50" s="59">
        <f>L46-L49</f>
        <v>9796</v>
      </c>
    </row>
    <row r="51" spans="1:12" s="3" customFormat="1" ht="13.5" customHeight="1">
      <c r="A51" s="485" t="s">
        <v>1021</v>
      </c>
      <c r="B51" s="486"/>
      <c r="C51" s="486"/>
      <c r="D51" s="486"/>
      <c r="E51" s="486"/>
      <c r="F51" s="486"/>
      <c r="G51" s="486"/>
      <c r="H51" s="487"/>
      <c r="I51" s="4">
        <v>153</v>
      </c>
      <c r="J51" s="8"/>
      <c r="K51" s="59">
        <f>IF(K50&gt;0,K50,0)</f>
        <v>7878</v>
      </c>
      <c r="L51" s="59">
        <f>IF(L50&gt;0,L50,0)</f>
        <v>9796</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c r="L55" s="60"/>
    </row>
    <row r="56" spans="1:12" s="3" customFormat="1" ht="13.5" customHeight="1">
      <c r="A56" s="538" t="s">
        <v>90</v>
      </c>
      <c r="B56" s="539"/>
      <c r="C56" s="539"/>
      <c r="D56" s="539"/>
      <c r="E56" s="539"/>
      <c r="F56" s="539"/>
      <c r="G56" s="539"/>
      <c r="H56" s="540"/>
      <c r="I56" s="11">
        <v>156</v>
      </c>
      <c r="J56" s="8"/>
      <c r="K56" s="61"/>
      <c r="L56" s="61"/>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c r="L58" s="58"/>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c r="L60" s="60"/>
    </row>
    <row r="61" spans="1:12" s="3" customFormat="1" ht="25.5" customHeight="1">
      <c r="A61" s="488" t="s">
        <v>84</v>
      </c>
      <c r="B61" s="489"/>
      <c r="C61" s="489"/>
      <c r="D61" s="489"/>
      <c r="E61" s="489"/>
      <c r="F61" s="489"/>
      <c r="G61" s="489"/>
      <c r="H61" s="490"/>
      <c r="I61" s="4">
        <v>160</v>
      </c>
      <c r="J61" s="8"/>
      <c r="K61" s="60"/>
      <c r="L61" s="60"/>
    </row>
    <row r="62" spans="1:12" s="3" customFormat="1" ht="26.25" customHeight="1">
      <c r="A62" s="488" t="s">
        <v>2516</v>
      </c>
      <c r="B62" s="489"/>
      <c r="C62" s="489"/>
      <c r="D62" s="489"/>
      <c r="E62" s="489"/>
      <c r="F62" s="489"/>
      <c r="G62" s="489"/>
      <c r="H62" s="490"/>
      <c r="I62" s="4">
        <v>161</v>
      </c>
      <c r="J62" s="8"/>
      <c r="K62" s="60"/>
      <c r="L62" s="60"/>
    </row>
    <row r="63" spans="1:12" s="3" customFormat="1" ht="13.5" customHeight="1">
      <c r="A63" s="488" t="s">
        <v>85</v>
      </c>
      <c r="B63" s="489"/>
      <c r="C63" s="489"/>
      <c r="D63" s="489"/>
      <c r="E63" s="489"/>
      <c r="F63" s="489"/>
      <c r="G63" s="489"/>
      <c r="H63" s="490"/>
      <c r="I63" s="4">
        <v>162</v>
      </c>
      <c r="J63" s="8"/>
      <c r="K63" s="60"/>
      <c r="L63" s="60"/>
    </row>
    <row r="64" spans="1:12" s="3" customFormat="1" ht="13.5" customHeight="1">
      <c r="A64" s="488" t="s">
        <v>86</v>
      </c>
      <c r="B64" s="489"/>
      <c r="C64" s="489"/>
      <c r="D64" s="489"/>
      <c r="E64" s="489"/>
      <c r="F64" s="489"/>
      <c r="G64" s="489"/>
      <c r="H64" s="490"/>
      <c r="I64" s="4">
        <v>163</v>
      </c>
      <c r="J64" s="8"/>
      <c r="K64" s="60"/>
      <c r="L64" s="60"/>
    </row>
    <row r="65" spans="1:12" s="3" customFormat="1" ht="13.5" customHeight="1">
      <c r="A65" s="488" t="s">
        <v>87</v>
      </c>
      <c r="B65" s="489"/>
      <c r="C65" s="489"/>
      <c r="D65" s="489"/>
      <c r="E65" s="489"/>
      <c r="F65" s="489"/>
      <c r="G65" s="489"/>
      <c r="H65" s="490"/>
      <c r="I65" s="4">
        <v>164</v>
      </c>
      <c r="J65" s="8"/>
      <c r="K65" s="60"/>
      <c r="L65" s="60"/>
    </row>
    <row r="66" spans="1:12" s="3" customFormat="1" ht="13.5" customHeight="1">
      <c r="A66" s="488" t="s">
        <v>88</v>
      </c>
      <c r="B66" s="489"/>
      <c r="C66" s="489"/>
      <c r="D66" s="489"/>
      <c r="E66" s="489"/>
      <c r="F66" s="489"/>
      <c r="G66" s="489"/>
      <c r="H66" s="490"/>
      <c r="I66" s="4">
        <v>165</v>
      </c>
      <c r="J66" s="8"/>
      <c r="K66" s="60"/>
      <c r="L66" s="60"/>
    </row>
    <row r="67" spans="1:12" s="3" customFormat="1" ht="13.5" customHeight="1">
      <c r="A67" s="488" t="s">
        <v>62</v>
      </c>
      <c r="B67" s="489"/>
      <c r="C67" s="489"/>
      <c r="D67" s="489"/>
      <c r="E67" s="489"/>
      <c r="F67" s="489"/>
      <c r="G67" s="489"/>
      <c r="H67" s="490"/>
      <c r="I67" s="4">
        <v>166</v>
      </c>
      <c r="J67" s="8"/>
      <c r="K67" s="60"/>
      <c r="L67" s="60"/>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0</v>
      </c>
      <c r="L69" s="71">
        <f>L58+L68</f>
        <v>0</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 hidden="1"/>
    <row r="76" ht="12"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L3" sqref="L3:L4"/>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1</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1</v>
      </c>
      <c r="R3" s="207" t="s">
        <v>177</v>
      </c>
    </row>
    <row r="4" spans="1:12" s="3" customFormat="1" ht="19.5" customHeight="1" thickBot="1">
      <c r="A4" s="563" t="str">
        <f>"za razdoblje "&amp;IF(Opci!E5&lt;&gt;"",TEXT(Opci!E5,"DD.MM.YYYY."),"__.__.____.")&amp;" do "&amp;IF(Opci!H5&lt;&gt;"",TEXT(Opci!H5,"DD.MM.YYYY."),"__.__.____.")</f>
        <v>za razdoblje 01.01.2015. do 31.12.2015.</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33813961569; KOMUNALNO PODUZEĆE d.o.o.</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c r="L10" s="58"/>
    </row>
    <row r="11" spans="1:12" s="3" customFormat="1" ht="13.5" customHeight="1">
      <c r="A11" s="479" t="s">
        <v>1526</v>
      </c>
      <c r="B11" s="480"/>
      <c r="C11" s="480"/>
      <c r="D11" s="480"/>
      <c r="E11" s="480"/>
      <c r="F11" s="480"/>
      <c r="G11" s="480"/>
      <c r="H11" s="480"/>
      <c r="I11" s="559"/>
      <c r="J11" s="4">
        <v>172</v>
      </c>
      <c r="K11" s="60">
        <v>232015</v>
      </c>
      <c r="L11" s="60">
        <v>232015</v>
      </c>
    </row>
    <row r="12" spans="1:12" s="3" customFormat="1" ht="13.5" customHeight="1">
      <c r="A12" s="479" t="s">
        <v>450</v>
      </c>
      <c r="B12" s="480"/>
      <c r="C12" s="480"/>
      <c r="D12" s="480"/>
      <c r="E12" s="480"/>
      <c r="F12" s="480"/>
      <c r="G12" s="480"/>
      <c r="H12" s="480"/>
      <c r="I12" s="559"/>
      <c r="J12" s="4">
        <v>173</v>
      </c>
      <c r="K12" s="60"/>
      <c r="L12" s="60"/>
    </row>
    <row r="13" spans="1:12" s="3" customFormat="1" ht="13.5" customHeight="1">
      <c r="A13" s="479" t="s">
        <v>451</v>
      </c>
      <c r="B13" s="480"/>
      <c r="C13" s="480"/>
      <c r="D13" s="480"/>
      <c r="E13" s="480"/>
      <c r="F13" s="480"/>
      <c r="G13" s="480"/>
      <c r="H13" s="480"/>
      <c r="I13" s="559"/>
      <c r="J13" s="4">
        <v>174</v>
      </c>
      <c r="K13" s="60"/>
      <c r="L13" s="60"/>
    </row>
    <row r="14" spans="1:12" s="3" customFormat="1" ht="13.5" customHeight="1">
      <c r="A14" s="479" t="s">
        <v>452</v>
      </c>
      <c r="B14" s="480"/>
      <c r="C14" s="480"/>
      <c r="D14" s="480"/>
      <c r="E14" s="480"/>
      <c r="F14" s="480"/>
      <c r="G14" s="480"/>
      <c r="H14" s="480"/>
      <c r="I14" s="559"/>
      <c r="J14" s="4">
        <v>175</v>
      </c>
      <c r="K14" s="60"/>
      <c r="L14" s="60"/>
    </row>
    <row r="15" spans="1:12" s="3" customFormat="1" ht="13.5" customHeight="1">
      <c r="A15" s="479" t="s">
        <v>453</v>
      </c>
      <c r="B15" s="480"/>
      <c r="C15" s="480"/>
      <c r="D15" s="480"/>
      <c r="E15" s="480"/>
      <c r="F15" s="480"/>
      <c r="G15" s="480"/>
      <c r="H15" s="480"/>
      <c r="I15" s="559"/>
      <c r="J15" s="4">
        <v>176</v>
      </c>
      <c r="K15" s="60"/>
      <c r="L15" s="60"/>
    </row>
    <row r="16" spans="1:12" s="3" customFormat="1" ht="13.5" customHeight="1">
      <c r="A16" s="479" t="s">
        <v>454</v>
      </c>
      <c r="B16" s="480"/>
      <c r="C16" s="480"/>
      <c r="D16" s="480"/>
      <c r="E16" s="480"/>
      <c r="F16" s="480"/>
      <c r="G16" s="480"/>
      <c r="H16" s="480"/>
      <c r="I16" s="559"/>
      <c r="J16" s="4">
        <v>177</v>
      </c>
      <c r="K16" s="60">
        <v>316178</v>
      </c>
      <c r="L16" s="60">
        <v>316178</v>
      </c>
    </row>
    <row r="17" spans="1:12" s="3" customFormat="1" ht="13.5" customHeight="1">
      <c r="A17" s="479" t="s">
        <v>455</v>
      </c>
      <c r="B17" s="480"/>
      <c r="C17" s="480"/>
      <c r="D17" s="480"/>
      <c r="E17" s="480"/>
      <c r="F17" s="480"/>
      <c r="G17" s="480"/>
      <c r="H17" s="480"/>
      <c r="I17" s="559"/>
      <c r="J17" s="4">
        <v>178</v>
      </c>
      <c r="K17" s="60">
        <v>41222848</v>
      </c>
      <c r="L17" s="60">
        <v>48000792</v>
      </c>
    </row>
    <row r="18" spans="1:12" s="3" customFormat="1" ht="13.5" customHeight="1">
      <c r="A18" s="479" t="s">
        <v>456</v>
      </c>
      <c r="B18" s="480"/>
      <c r="C18" s="480"/>
      <c r="D18" s="480"/>
      <c r="E18" s="480"/>
      <c r="F18" s="480"/>
      <c r="G18" s="480"/>
      <c r="H18" s="480"/>
      <c r="I18" s="559"/>
      <c r="J18" s="4">
        <v>179</v>
      </c>
      <c r="K18" s="60">
        <v>1846751</v>
      </c>
      <c r="L18" s="60">
        <v>8511176</v>
      </c>
    </row>
    <row r="19" spans="1:12" s="3" customFormat="1" ht="13.5" customHeight="1">
      <c r="A19" s="479" t="s">
        <v>457</v>
      </c>
      <c r="B19" s="480"/>
      <c r="C19" s="480"/>
      <c r="D19" s="480"/>
      <c r="E19" s="480"/>
      <c r="F19" s="480"/>
      <c r="G19" s="480"/>
      <c r="H19" s="480"/>
      <c r="I19" s="559"/>
      <c r="J19" s="4">
        <v>180</v>
      </c>
      <c r="K19" s="60">
        <v>2383437</v>
      </c>
      <c r="L19" s="60">
        <v>2515695</v>
      </c>
    </row>
    <row r="20" spans="1:12" s="3" customFormat="1" ht="13.5" customHeight="1">
      <c r="A20" s="479" t="s">
        <v>458</v>
      </c>
      <c r="B20" s="480"/>
      <c r="C20" s="480"/>
      <c r="D20" s="480"/>
      <c r="E20" s="480"/>
      <c r="F20" s="480"/>
      <c r="G20" s="480"/>
      <c r="H20" s="480"/>
      <c r="I20" s="559"/>
      <c r="J20" s="4">
        <v>181</v>
      </c>
      <c r="K20" s="60"/>
      <c r="L20" s="60"/>
    </row>
    <row r="21" spans="1:12" s="3" customFormat="1" ht="13.5" customHeight="1">
      <c r="A21" s="479" t="s">
        <v>1239</v>
      </c>
      <c r="B21" s="480"/>
      <c r="C21" s="480"/>
      <c r="D21" s="480"/>
      <c r="E21" s="480"/>
      <c r="F21" s="480"/>
      <c r="G21" s="480"/>
      <c r="H21" s="480"/>
      <c r="I21" s="559"/>
      <c r="J21" s="4">
        <v>182</v>
      </c>
      <c r="K21" s="60"/>
      <c r="L21" s="60"/>
    </row>
    <row r="22" spans="1:12" s="3" customFormat="1" ht="13.5" customHeight="1">
      <c r="A22" s="479" t="s">
        <v>2823</v>
      </c>
      <c r="B22" s="480"/>
      <c r="C22" s="480"/>
      <c r="D22" s="480"/>
      <c r="E22" s="480"/>
      <c r="F22" s="480"/>
      <c r="G22" s="480"/>
      <c r="H22" s="480"/>
      <c r="I22" s="559"/>
      <c r="J22" s="4">
        <v>183</v>
      </c>
      <c r="K22" s="60">
        <v>28679886</v>
      </c>
      <c r="L22" s="60">
        <v>15677494</v>
      </c>
    </row>
    <row r="23" spans="1:12" s="3" customFormat="1" ht="13.5" customHeight="1">
      <c r="A23" s="479" t="s">
        <v>1236</v>
      </c>
      <c r="B23" s="480"/>
      <c r="C23" s="480"/>
      <c r="D23" s="480"/>
      <c r="E23" s="480"/>
      <c r="F23" s="480"/>
      <c r="G23" s="480"/>
      <c r="H23" s="480"/>
      <c r="I23" s="559"/>
      <c r="J23" s="4">
        <v>184</v>
      </c>
      <c r="K23" s="60"/>
      <c r="L23" s="60"/>
    </row>
    <row r="24" spans="1:12" s="3" customFormat="1" ht="13.5" customHeight="1">
      <c r="A24" s="479" t="s">
        <v>1237</v>
      </c>
      <c r="B24" s="480"/>
      <c r="C24" s="480"/>
      <c r="D24" s="480"/>
      <c r="E24" s="480"/>
      <c r="F24" s="480"/>
      <c r="G24" s="480"/>
      <c r="H24" s="480"/>
      <c r="I24" s="559"/>
      <c r="J24" s="4">
        <v>185</v>
      </c>
      <c r="K24" s="60"/>
      <c r="L24" s="60"/>
    </row>
    <row r="25" spans="1:12" s="3" customFormat="1" ht="13.5" customHeight="1">
      <c r="A25" s="479" t="s">
        <v>1238</v>
      </c>
      <c r="B25" s="480"/>
      <c r="C25" s="480"/>
      <c r="D25" s="480"/>
      <c r="E25" s="480"/>
      <c r="F25" s="480"/>
      <c r="G25" s="480"/>
      <c r="H25" s="480"/>
      <c r="I25" s="559"/>
      <c r="J25" s="4">
        <v>186</v>
      </c>
      <c r="K25" s="60"/>
      <c r="L25" s="60"/>
    </row>
    <row r="26" spans="1:12" s="3" customFormat="1" ht="13.5" customHeight="1">
      <c r="A26" s="488" t="s">
        <v>63</v>
      </c>
      <c r="B26" s="489"/>
      <c r="C26" s="489"/>
      <c r="D26" s="489"/>
      <c r="E26" s="489"/>
      <c r="F26" s="489"/>
      <c r="G26" s="489"/>
      <c r="H26" s="489"/>
      <c r="I26" s="565"/>
      <c r="J26" s="4">
        <v>187</v>
      </c>
      <c r="K26" s="59">
        <f>SUM(K10:K25)</f>
        <v>74681115</v>
      </c>
      <c r="L26" s="59">
        <f>SUM(L10:L25)</f>
        <v>75253350</v>
      </c>
    </row>
    <row r="27" spans="1:12" s="3" customFormat="1" ht="13.5" customHeight="1">
      <c r="A27" s="479" t="s">
        <v>1424</v>
      </c>
      <c r="B27" s="480"/>
      <c r="C27" s="480"/>
      <c r="D27" s="480"/>
      <c r="E27" s="480"/>
      <c r="F27" s="480"/>
      <c r="G27" s="480"/>
      <c r="H27" s="480"/>
      <c r="I27" s="559"/>
      <c r="J27" s="4">
        <v>188</v>
      </c>
      <c r="K27" s="60">
        <v>232015</v>
      </c>
      <c r="L27" s="60">
        <v>232015</v>
      </c>
    </row>
    <row r="28" spans="1:12" s="3" customFormat="1" ht="13.5" customHeight="1">
      <c r="A28" s="479" t="s">
        <v>1425</v>
      </c>
      <c r="B28" s="480"/>
      <c r="C28" s="480"/>
      <c r="D28" s="480"/>
      <c r="E28" s="480"/>
      <c r="F28" s="480"/>
      <c r="G28" s="480"/>
      <c r="H28" s="480"/>
      <c r="I28" s="559"/>
      <c r="J28" s="4">
        <v>189</v>
      </c>
      <c r="K28" s="60">
        <v>123580</v>
      </c>
      <c r="L28" s="60">
        <v>66076</v>
      </c>
    </row>
    <row r="29" spans="1:12" s="3" customFormat="1" ht="13.5" customHeight="1">
      <c r="A29" s="479" t="s">
        <v>1427</v>
      </c>
      <c r="B29" s="480"/>
      <c r="C29" s="480"/>
      <c r="D29" s="480"/>
      <c r="E29" s="480"/>
      <c r="F29" s="480"/>
      <c r="G29" s="480"/>
      <c r="H29" s="480"/>
      <c r="I29" s="559"/>
      <c r="J29" s="4">
        <v>190</v>
      </c>
      <c r="K29" s="60">
        <v>983147</v>
      </c>
      <c r="L29" s="60">
        <v>983147</v>
      </c>
    </row>
    <row r="30" spans="1:12" s="3" customFormat="1" ht="13.5" customHeight="1">
      <c r="A30" s="479" t="s">
        <v>1426</v>
      </c>
      <c r="B30" s="480"/>
      <c r="C30" s="480"/>
      <c r="D30" s="480"/>
      <c r="E30" s="480"/>
      <c r="F30" s="480"/>
      <c r="G30" s="480"/>
      <c r="H30" s="480"/>
      <c r="I30" s="559"/>
      <c r="J30" s="4">
        <v>191</v>
      </c>
      <c r="K30" s="60">
        <v>606610</v>
      </c>
      <c r="L30" s="60">
        <v>582718</v>
      </c>
    </row>
    <row r="31" spans="1:12" s="3" customFormat="1" ht="13.5" customHeight="1">
      <c r="A31" s="479" t="s">
        <v>1428</v>
      </c>
      <c r="B31" s="480"/>
      <c r="C31" s="480"/>
      <c r="D31" s="480"/>
      <c r="E31" s="480"/>
      <c r="F31" s="480"/>
      <c r="G31" s="480"/>
      <c r="H31" s="480"/>
      <c r="I31" s="559"/>
      <c r="J31" s="4">
        <v>192</v>
      </c>
      <c r="K31" s="60"/>
      <c r="L31" s="60"/>
    </row>
    <row r="32" spans="1:12" s="3" customFormat="1" ht="13.5" customHeight="1">
      <c r="A32" s="479" t="s">
        <v>1429</v>
      </c>
      <c r="B32" s="480"/>
      <c r="C32" s="480"/>
      <c r="D32" s="480"/>
      <c r="E32" s="480"/>
      <c r="F32" s="480"/>
      <c r="G32" s="480"/>
      <c r="H32" s="480"/>
      <c r="I32" s="559"/>
      <c r="J32" s="4">
        <v>193</v>
      </c>
      <c r="K32" s="60"/>
      <c r="L32" s="60"/>
    </row>
    <row r="33" spans="1:12" s="3" customFormat="1" ht="13.5" customHeight="1">
      <c r="A33" s="479" t="s">
        <v>2428</v>
      </c>
      <c r="B33" s="480"/>
      <c r="C33" s="480"/>
      <c r="D33" s="480"/>
      <c r="E33" s="480"/>
      <c r="F33" s="480"/>
      <c r="G33" s="480"/>
      <c r="H33" s="480"/>
      <c r="I33" s="559"/>
      <c r="J33" s="4">
        <v>194</v>
      </c>
      <c r="K33" s="60">
        <v>40239701</v>
      </c>
      <c r="L33" s="60">
        <v>47017644</v>
      </c>
    </row>
    <row r="34" spans="1:12" s="3" customFormat="1" ht="13.5" customHeight="1">
      <c r="A34" s="479" t="s">
        <v>2429</v>
      </c>
      <c r="B34" s="480"/>
      <c r="C34" s="480"/>
      <c r="D34" s="480"/>
      <c r="E34" s="480"/>
      <c r="F34" s="480"/>
      <c r="G34" s="480"/>
      <c r="H34" s="480"/>
      <c r="I34" s="559"/>
      <c r="J34" s="4">
        <v>195</v>
      </c>
      <c r="K34" s="60">
        <v>11481393</v>
      </c>
      <c r="L34" s="60">
        <v>17289374</v>
      </c>
    </row>
    <row r="35" spans="1:12" s="3" customFormat="1" ht="13.5" customHeight="1">
      <c r="A35" s="479" t="s">
        <v>2430</v>
      </c>
      <c r="B35" s="480"/>
      <c r="C35" s="480"/>
      <c r="D35" s="480"/>
      <c r="E35" s="480"/>
      <c r="F35" s="480"/>
      <c r="G35" s="480"/>
      <c r="H35" s="480"/>
      <c r="I35" s="559"/>
      <c r="J35" s="4">
        <v>196</v>
      </c>
      <c r="K35" s="60">
        <v>2170796</v>
      </c>
      <c r="L35" s="60">
        <v>2170796</v>
      </c>
    </row>
    <row r="36" spans="1:12" s="3" customFormat="1" ht="13.5" customHeight="1">
      <c r="A36" s="479" t="s">
        <v>1350</v>
      </c>
      <c r="B36" s="480"/>
      <c r="C36" s="480"/>
      <c r="D36" s="480"/>
      <c r="E36" s="480"/>
      <c r="F36" s="480"/>
      <c r="G36" s="480"/>
      <c r="H36" s="480"/>
      <c r="I36" s="559"/>
      <c r="J36" s="4">
        <v>197</v>
      </c>
      <c r="K36" s="60">
        <v>789133</v>
      </c>
      <c r="L36" s="60">
        <v>382889</v>
      </c>
    </row>
    <row r="37" spans="1:12" s="3" customFormat="1" ht="13.5" customHeight="1">
      <c r="A37" s="479" t="s">
        <v>1351</v>
      </c>
      <c r="B37" s="480"/>
      <c r="C37" s="480"/>
      <c r="D37" s="480"/>
      <c r="E37" s="480"/>
      <c r="F37" s="480"/>
      <c r="G37" s="480"/>
      <c r="H37" s="480"/>
      <c r="I37" s="559"/>
      <c r="J37" s="4">
        <v>198</v>
      </c>
      <c r="K37" s="60"/>
      <c r="L37" s="60"/>
    </row>
    <row r="38" spans="1:12" s="3" customFormat="1" ht="13.5" customHeight="1">
      <c r="A38" s="479" t="s">
        <v>1352</v>
      </c>
      <c r="B38" s="480"/>
      <c r="C38" s="480"/>
      <c r="D38" s="480"/>
      <c r="E38" s="480"/>
      <c r="F38" s="480"/>
      <c r="G38" s="480"/>
      <c r="H38" s="480"/>
      <c r="I38" s="559"/>
      <c r="J38" s="4">
        <v>199</v>
      </c>
      <c r="K38" s="60"/>
      <c r="L38" s="60"/>
    </row>
    <row r="39" spans="1:12" s="3" customFormat="1" ht="13.5" customHeight="1">
      <c r="A39" s="479" t="s">
        <v>1353</v>
      </c>
      <c r="B39" s="480"/>
      <c r="C39" s="480"/>
      <c r="D39" s="480"/>
      <c r="E39" s="480"/>
      <c r="F39" s="480"/>
      <c r="G39" s="480"/>
      <c r="H39" s="480"/>
      <c r="I39" s="559"/>
      <c r="J39" s="4">
        <v>200</v>
      </c>
      <c r="K39" s="60"/>
      <c r="L39" s="60"/>
    </row>
    <row r="40" spans="1:12" s="3" customFormat="1" ht="13.5" customHeight="1">
      <c r="A40" s="479" t="s">
        <v>1354</v>
      </c>
      <c r="B40" s="480"/>
      <c r="C40" s="480"/>
      <c r="D40" s="480"/>
      <c r="E40" s="480"/>
      <c r="F40" s="480"/>
      <c r="G40" s="480"/>
      <c r="H40" s="480"/>
      <c r="I40" s="559"/>
      <c r="J40" s="4">
        <v>201</v>
      </c>
      <c r="K40" s="60"/>
      <c r="L40" s="60"/>
    </row>
    <row r="41" spans="1:12" s="3" customFormat="1" ht="13.5" customHeight="1">
      <c r="A41" s="479" t="s">
        <v>1355</v>
      </c>
      <c r="B41" s="480"/>
      <c r="C41" s="480"/>
      <c r="D41" s="480"/>
      <c r="E41" s="480"/>
      <c r="F41" s="480"/>
      <c r="G41" s="480"/>
      <c r="H41" s="480"/>
      <c r="I41" s="559"/>
      <c r="J41" s="4">
        <v>202</v>
      </c>
      <c r="K41" s="60"/>
      <c r="L41" s="60"/>
    </row>
    <row r="42" spans="1:12" s="3" customFormat="1" ht="13.5" customHeight="1">
      <c r="A42" s="479" t="s">
        <v>1356</v>
      </c>
      <c r="B42" s="480"/>
      <c r="C42" s="480"/>
      <c r="D42" s="480"/>
      <c r="E42" s="480"/>
      <c r="F42" s="480"/>
      <c r="G42" s="480"/>
      <c r="H42" s="480"/>
      <c r="I42" s="559"/>
      <c r="J42" s="4">
        <v>203</v>
      </c>
      <c r="K42" s="60"/>
      <c r="L42" s="60"/>
    </row>
    <row r="43" spans="1:12" s="3" customFormat="1" ht="13.5" customHeight="1">
      <c r="A43" s="479" t="s">
        <v>1357</v>
      </c>
      <c r="B43" s="480"/>
      <c r="C43" s="480"/>
      <c r="D43" s="480"/>
      <c r="E43" s="480"/>
      <c r="F43" s="480"/>
      <c r="G43" s="480"/>
      <c r="H43" s="480"/>
      <c r="I43" s="559"/>
      <c r="J43" s="4">
        <v>204</v>
      </c>
      <c r="K43" s="60"/>
      <c r="L43" s="60"/>
    </row>
    <row r="44" spans="1:12" s="3" customFormat="1" ht="13.5" customHeight="1">
      <c r="A44" s="479" t="s">
        <v>1358</v>
      </c>
      <c r="B44" s="480"/>
      <c r="C44" s="480"/>
      <c r="D44" s="480"/>
      <c r="E44" s="480"/>
      <c r="F44" s="480"/>
      <c r="G44" s="480"/>
      <c r="H44" s="480"/>
      <c r="I44" s="559"/>
      <c r="J44" s="4">
        <v>205</v>
      </c>
      <c r="K44" s="60"/>
      <c r="L44" s="60"/>
    </row>
    <row r="45" spans="1:12" s="3" customFormat="1" ht="13.5" customHeight="1">
      <c r="A45" s="488" t="s">
        <v>64</v>
      </c>
      <c r="B45" s="489"/>
      <c r="C45" s="489"/>
      <c r="D45" s="489"/>
      <c r="E45" s="489"/>
      <c r="F45" s="489"/>
      <c r="G45" s="489"/>
      <c r="H45" s="489"/>
      <c r="I45" s="565"/>
      <c r="J45" s="4">
        <v>206</v>
      </c>
      <c r="K45" s="59">
        <f>SUM(K27:K44)</f>
        <v>56626375</v>
      </c>
      <c r="L45" s="59">
        <f>SUM(L27:L44)</f>
        <v>68724659</v>
      </c>
    </row>
    <row r="46" spans="1:12" s="3" customFormat="1" ht="13.5" customHeight="1">
      <c r="A46" s="479" t="s">
        <v>1359</v>
      </c>
      <c r="B46" s="480"/>
      <c r="C46" s="480"/>
      <c r="D46" s="480"/>
      <c r="E46" s="480"/>
      <c r="F46" s="480"/>
      <c r="G46" s="480"/>
      <c r="H46" s="480"/>
      <c r="I46" s="559"/>
      <c r="J46" s="4">
        <v>207</v>
      </c>
      <c r="K46" s="60"/>
      <c r="L46" s="60"/>
    </row>
    <row r="47" spans="1:12" s="3" customFormat="1" ht="13.5" customHeight="1">
      <c r="A47" s="479" t="s">
        <v>1360</v>
      </c>
      <c r="B47" s="480"/>
      <c r="C47" s="480"/>
      <c r="D47" s="480"/>
      <c r="E47" s="480"/>
      <c r="F47" s="480"/>
      <c r="G47" s="480"/>
      <c r="H47" s="480"/>
      <c r="I47" s="559"/>
      <c r="J47" s="4">
        <v>208</v>
      </c>
      <c r="K47" s="60"/>
      <c r="L47" s="60"/>
    </row>
    <row r="48" spans="1:12" s="3" customFormat="1" ht="13.5" customHeight="1">
      <c r="A48" s="479" t="s">
        <v>1361</v>
      </c>
      <c r="B48" s="480"/>
      <c r="C48" s="480"/>
      <c r="D48" s="480"/>
      <c r="E48" s="480"/>
      <c r="F48" s="480"/>
      <c r="G48" s="480"/>
      <c r="H48" s="480"/>
      <c r="I48" s="559"/>
      <c r="J48" s="4">
        <v>209</v>
      </c>
      <c r="K48" s="60"/>
      <c r="L48" s="60"/>
    </row>
    <row r="49" spans="1:12" s="3" customFormat="1" ht="13.5" customHeight="1">
      <c r="A49" s="479" t="s">
        <v>1362</v>
      </c>
      <c r="B49" s="480"/>
      <c r="C49" s="480"/>
      <c r="D49" s="480"/>
      <c r="E49" s="480"/>
      <c r="F49" s="480"/>
      <c r="G49" s="480"/>
      <c r="H49" s="480"/>
      <c r="I49" s="559"/>
      <c r="J49" s="4">
        <v>210</v>
      </c>
      <c r="K49" s="60"/>
      <c r="L49" s="60"/>
    </row>
    <row r="50" spans="1:12" s="3" customFormat="1" ht="13.5" customHeight="1">
      <c r="A50" s="479" t="s">
        <v>1363</v>
      </c>
      <c r="B50" s="480"/>
      <c r="C50" s="480"/>
      <c r="D50" s="480"/>
      <c r="E50" s="480"/>
      <c r="F50" s="480"/>
      <c r="G50" s="480"/>
      <c r="H50" s="480"/>
      <c r="I50" s="559"/>
      <c r="J50" s="4">
        <v>211</v>
      </c>
      <c r="K50" s="60"/>
      <c r="L50" s="60"/>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c r="L52" s="60"/>
    </row>
    <row r="53" spans="1:12" s="3" customFormat="1" ht="13.5" customHeight="1">
      <c r="A53" s="479" t="s">
        <v>1365</v>
      </c>
      <c r="B53" s="480"/>
      <c r="C53" s="480"/>
      <c r="D53" s="480"/>
      <c r="E53" s="480"/>
      <c r="F53" s="480"/>
      <c r="G53" s="480"/>
      <c r="H53" s="480"/>
      <c r="I53" s="559"/>
      <c r="J53" s="4">
        <v>214</v>
      </c>
      <c r="K53" s="60"/>
      <c r="L53" s="60"/>
    </row>
    <row r="54" spans="1:12" s="3" customFormat="1" ht="13.5" customHeight="1">
      <c r="A54" s="479" t="s">
        <v>1366</v>
      </c>
      <c r="B54" s="480"/>
      <c r="C54" s="480"/>
      <c r="D54" s="480"/>
      <c r="E54" s="480"/>
      <c r="F54" s="480"/>
      <c r="G54" s="480"/>
      <c r="H54" s="480"/>
      <c r="I54" s="559"/>
      <c r="J54" s="4">
        <v>215</v>
      </c>
      <c r="K54" s="60"/>
      <c r="L54" s="60"/>
    </row>
    <row r="55" spans="1:12" s="3" customFormat="1" ht="13.5" customHeight="1">
      <c r="A55" s="479" t="s">
        <v>1367</v>
      </c>
      <c r="B55" s="480"/>
      <c r="C55" s="480"/>
      <c r="D55" s="480"/>
      <c r="E55" s="480"/>
      <c r="F55" s="480"/>
      <c r="G55" s="480"/>
      <c r="H55" s="480"/>
      <c r="I55" s="559"/>
      <c r="J55" s="4">
        <v>216</v>
      </c>
      <c r="K55" s="60"/>
      <c r="L55" s="60"/>
    </row>
    <row r="56" spans="1:12" s="3" customFormat="1" ht="13.5" customHeight="1">
      <c r="A56" s="479" t="s">
        <v>1368</v>
      </c>
      <c r="B56" s="480"/>
      <c r="C56" s="480"/>
      <c r="D56" s="480"/>
      <c r="E56" s="480"/>
      <c r="F56" s="480"/>
      <c r="G56" s="480"/>
      <c r="H56" s="480"/>
      <c r="I56" s="559"/>
      <c r="J56" s="4">
        <v>217</v>
      </c>
      <c r="K56" s="60"/>
      <c r="L56" s="60"/>
    </row>
    <row r="57" spans="1:12" s="3" customFormat="1" ht="13.5" customHeight="1">
      <c r="A57" s="479" t="s">
        <v>329</v>
      </c>
      <c r="B57" s="480"/>
      <c r="C57" s="480"/>
      <c r="D57" s="480"/>
      <c r="E57" s="480"/>
      <c r="F57" s="480"/>
      <c r="G57" s="480"/>
      <c r="H57" s="480"/>
      <c r="I57" s="559"/>
      <c r="J57" s="4">
        <v>218</v>
      </c>
      <c r="K57" s="60"/>
      <c r="L57" s="60"/>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c r="L59" s="60"/>
    </row>
    <row r="60" spans="1:12" s="3" customFormat="1" ht="13.5" customHeight="1">
      <c r="A60" s="479" t="s">
        <v>331</v>
      </c>
      <c r="B60" s="480"/>
      <c r="C60" s="480"/>
      <c r="D60" s="480"/>
      <c r="E60" s="480"/>
      <c r="F60" s="480"/>
      <c r="G60" s="480"/>
      <c r="H60" s="480"/>
      <c r="I60" s="559"/>
      <c r="J60" s="4">
        <v>221</v>
      </c>
      <c r="K60" s="60"/>
      <c r="L60" s="60"/>
    </row>
    <row r="61" spans="1:12" s="3" customFormat="1" ht="13.5" customHeight="1">
      <c r="A61" s="479" t="s">
        <v>332</v>
      </c>
      <c r="B61" s="480"/>
      <c r="C61" s="480"/>
      <c r="D61" s="480"/>
      <c r="E61" s="480"/>
      <c r="F61" s="480"/>
      <c r="G61" s="480"/>
      <c r="H61" s="480"/>
      <c r="I61" s="559"/>
      <c r="J61" s="4">
        <v>222</v>
      </c>
      <c r="K61" s="60"/>
      <c r="L61" s="60"/>
    </row>
    <row r="62" spans="1:12" s="3" customFormat="1" ht="13.5" customHeight="1">
      <c r="A62" s="479" t="s">
        <v>480</v>
      </c>
      <c r="B62" s="480"/>
      <c r="C62" s="480"/>
      <c r="D62" s="480"/>
      <c r="E62" s="480"/>
      <c r="F62" s="480"/>
      <c r="G62" s="480"/>
      <c r="H62" s="480"/>
      <c r="I62" s="559"/>
      <c r="J62" s="4">
        <v>223</v>
      </c>
      <c r="K62" s="60"/>
      <c r="L62" s="60"/>
    </row>
    <row r="63" spans="1:12" s="3" customFormat="1" ht="13.5" customHeight="1">
      <c r="A63" s="479" t="s">
        <v>481</v>
      </c>
      <c r="B63" s="480"/>
      <c r="C63" s="480"/>
      <c r="D63" s="480"/>
      <c r="E63" s="480"/>
      <c r="F63" s="480"/>
      <c r="G63" s="480"/>
      <c r="H63" s="480"/>
      <c r="I63" s="559"/>
      <c r="J63" s="4">
        <v>224</v>
      </c>
      <c r="K63" s="60"/>
      <c r="L63" s="60"/>
    </row>
    <row r="64" spans="1:12" s="3" customFormat="1" ht="13.5" customHeight="1">
      <c r="A64" s="479" t="s">
        <v>482</v>
      </c>
      <c r="B64" s="480"/>
      <c r="C64" s="480"/>
      <c r="D64" s="480"/>
      <c r="E64" s="480"/>
      <c r="F64" s="480"/>
      <c r="G64" s="480"/>
      <c r="H64" s="480"/>
      <c r="I64" s="559"/>
      <c r="J64" s="4">
        <v>225</v>
      </c>
      <c r="K64" s="60"/>
      <c r="L64" s="60"/>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c r="L67" s="58"/>
    </row>
    <row r="68" spans="1:12" s="3" customFormat="1" ht="13.5" customHeight="1">
      <c r="A68" s="479" t="s">
        <v>484</v>
      </c>
      <c r="B68" s="480"/>
      <c r="C68" s="480"/>
      <c r="D68" s="480"/>
      <c r="E68" s="480"/>
      <c r="F68" s="480"/>
      <c r="G68" s="480"/>
      <c r="H68" s="480"/>
      <c r="I68" s="559"/>
      <c r="J68" s="4">
        <v>228</v>
      </c>
      <c r="K68" s="60">
        <v>740000</v>
      </c>
      <c r="L68" s="60">
        <v>680000</v>
      </c>
    </row>
    <row r="69" spans="1:12" s="3" customFormat="1" ht="13.5" customHeight="1">
      <c r="A69" s="479" t="s">
        <v>485</v>
      </c>
      <c r="B69" s="480"/>
      <c r="C69" s="480"/>
      <c r="D69" s="480"/>
      <c r="E69" s="480"/>
      <c r="F69" s="480"/>
      <c r="G69" s="480"/>
      <c r="H69" s="480"/>
      <c r="I69" s="559"/>
      <c r="J69" s="4">
        <v>229</v>
      </c>
      <c r="K69" s="60"/>
      <c r="L69" s="60"/>
    </row>
    <row r="70" spans="1:12" s="3" customFormat="1" ht="13.5" customHeight="1">
      <c r="A70" s="479" t="s">
        <v>486</v>
      </c>
      <c r="B70" s="480"/>
      <c r="C70" s="480"/>
      <c r="D70" s="480"/>
      <c r="E70" s="480"/>
      <c r="F70" s="480"/>
      <c r="G70" s="480"/>
      <c r="H70" s="480"/>
      <c r="I70" s="559"/>
      <c r="J70" s="4">
        <v>230</v>
      </c>
      <c r="K70" s="60"/>
      <c r="L70" s="60"/>
    </row>
    <row r="71" spans="1:12" s="3" customFormat="1" ht="13.5" customHeight="1">
      <c r="A71" s="479" t="s">
        <v>487</v>
      </c>
      <c r="B71" s="480"/>
      <c r="C71" s="480"/>
      <c r="D71" s="480"/>
      <c r="E71" s="480"/>
      <c r="F71" s="480"/>
      <c r="G71" s="480"/>
      <c r="H71" s="480"/>
      <c r="I71" s="559"/>
      <c r="J71" s="4">
        <v>231</v>
      </c>
      <c r="K71" s="60"/>
      <c r="L71" s="60"/>
    </row>
    <row r="72" spans="1:12" s="3" customFormat="1" ht="13.5" customHeight="1">
      <c r="A72" s="488" t="s">
        <v>67</v>
      </c>
      <c r="B72" s="489"/>
      <c r="C72" s="489"/>
      <c r="D72" s="489"/>
      <c r="E72" s="489"/>
      <c r="F72" s="489"/>
      <c r="G72" s="489"/>
      <c r="H72" s="489"/>
      <c r="I72" s="565"/>
      <c r="J72" s="4">
        <v>232</v>
      </c>
      <c r="K72" s="59">
        <f>SUM(K67:K71)</f>
        <v>740000</v>
      </c>
      <c r="L72" s="59">
        <f>SUM(L67:L71)</f>
        <v>680000</v>
      </c>
    </row>
    <row r="73" spans="1:12" s="3" customFormat="1" ht="13.5" customHeight="1">
      <c r="A73" s="479" t="s">
        <v>1457</v>
      </c>
      <c r="B73" s="480"/>
      <c r="C73" s="480"/>
      <c r="D73" s="480"/>
      <c r="E73" s="480"/>
      <c r="F73" s="480"/>
      <c r="G73" s="480"/>
      <c r="H73" s="480"/>
      <c r="I73" s="559"/>
      <c r="J73" s="4">
        <v>233</v>
      </c>
      <c r="K73" s="60"/>
      <c r="L73" s="60"/>
    </row>
    <row r="74" spans="1:12" s="3" customFormat="1" ht="13.5" customHeight="1">
      <c r="A74" s="479" t="s">
        <v>1458</v>
      </c>
      <c r="B74" s="480"/>
      <c r="C74" s="480"/>
      <c r="D74" s="480"/>
      <c r="E74" s="480"/>
      <c r="F74" s="480"/>
      <c r="G74" s="480"/>
      <c r="H74" s="480"/>
      <c r="I74" s="559"/>
      <c r="J74" s="4">
        <v>234</v>
      </c>
      <c r="K74" s="60"/>
      <c r="L74" s="60"/>
    </row>
    <row r="75" spans="1:12" s="3" customFormat="1" ht="13.5" customHeight="1">
      <c r="A75" s="479" t="s">
        <v>1459</v>
      </c>
      <c r="B75" s="480"/>
      <c r="C75" s="480"/>
      <c r="D75" s="480"/>
      <c r="E75" s="480"/>
      <c r="F75" s="480"/>
      <c r="G75" s="480"/>
      <c r="H75" s="480"/>
      <c r="I75" s="559"/>
      <c r="J75" s="4">
        <v>235</v>
      </c>
      <c r="K75" s="60"/>
      <c r="L75" s="60"/>
    </row>
    <row r="76" spans="1:12" s="3" customFormat="1" ht="13.5" customHeight="1">
      <c r="A76" s="479" t="s">
        <v>1460</v>
      </c>
      <c r="B76" s="480"/>
      <c r="C76" s="480"/>
      <c r="D76" s="480"/>
      <c r="E76" s="480"/>
      <c r="F76" s="480"/>
      <c r="G76" s="480"/>
      <c r="H76" s="480"/>
      <c r="I76" s="559"/>
      <c r="J76" s="4">
        <v>236</v>
      </c>
      <c r="K76" s="60"/>
      <c r="L76" s="60"/>
    </row>
    <row r="77" spans="1:12" s="3" customFormat="1" ht="13.5" customHeight="1">
      <c r="A77" s="479" t="s">
        <v>1461</v>
      </c>
      <c r="B77" s="480"/>
      <c r="C77" s="480"/>
      <c r="D77" s="480"/>
      <c r="E77" s="480"/>
      <c r="F77" s="480"/>
      <c r="G77" s="480"/>
      <c r="H77" s="480"/>
      <c r="I77" s="559"/>
      <c r="J77" s="4">
        <v>237</v>
      </c>
      <c r="K77" s="60"/>
      <c r="L77" s="60"/>
    </row>
    <row r="78" spans="1:12" s="3" customFormat="1" ht="13.5" customHeight="1">
      <c r="A78" s="479" t="s">
        <v>1462</v>
      </c>
      <c r="B78" s="480"/>
      <c r="C78" s="480"/>
      <c r="D78" s="480"/>
      <c r="E78" s="480"/>
      <c r="F78" s="480"/>
      <c r="G78" s="480"/>
      <c r="H78" s="480"/>
      <c r="I78" s="559"/>
      <c r="J78" s="4">
        <v>238</v>
      </c>
      <c r="K78" s="60"/>
      <c r="L78" s="60"/>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v>6198978</v>
      </c>
      <c r="L81" s="58">
        <v>6411790</v>
      </c>
    </row>
    <row r="82" spans="1:12" s="3" customFormat="1" ht="27.75" customHeight="1">
      <c r="A82" s="479" t="s">
        <v>1053</v>
      </c>
      <c r="B82" s="480"/>
      <c r="C82" s="480"/>
      <c r="D82" s="480"/>
      <c r="E82" s="480"/>
      <c r="F82" s="480"/>
      <c r="G82" s="480"/>
      <c r="H82" s="480"/>
      <c r="I82" s="559"/>
      <c r="J82" s="4">
        <v>241</v>
      </c>
      <c r="K82" s="60"/>
      <c r="L82" s="60"/>
    </row>
    <row r="83" spans="1:12" s="3" customFormat="1" ht="13.5" customHeight="1">
      <c r="A83" s="479" t="s">
        <v>1054</v>
      </c>
      <c r="B83" s="480"/>
      <c r="C83" s="480"/>
      <c r="D83" s="480"/>
      <c r="E83" s="480"/>
      <c r="F83" s="480"/>
      <c r="G83" s="480"/>
      <c r="H83" s="480"/>
      <c r="I83" s="559"/>
      <c r="J83" s="4">
        <v>242</v>
      </c>
      <c r="K83" s="60"/>
      <c r="L83" s="60"/>
    </row>
    <row r="84" spans="1:12" s="3" customFormat="1" ht="13.5" customHeight="1">
      <c r="A84" s="479" t="s">
        <v>1055</v>
      </c>
      <c r="B84" s="480"/>
      <c r="C84" s="480"/>
      <c r="D84" s="480"/>
      <c r="E84" s="480"/>
      <c r="F84" s="480"/>
      <c r="G84" s="480"/>
      <c r="H84" s="480"/>
      <c r="I84" s="559"/>
      <c r="J84" s="4">
        <v>243</v>
      </c>
      <c r="K84" s="60"/>
      <c r="L84" s="60"/>
    </row>
    <row r="85" spans="1:12" s="3" customFormat="1" ht="13.5" customHeight="1">
      <c r="A85" s="479" t="s">
        <v>1056</v>
      </c>
      <c r="B85" s="480"/>
      <c r="C85" s="480"/>
      <c r="D85" s="480"/>
      <c r="E85" s="480"/>
      <c r="F85" s="480"/>
      <c r="G85" s="480"/>
      <c r="H85" s="480"/>
      <c r="I85" s="559"/>
      <c r="J85" s="4">
        <v>244</v>
      </c>
      <c r="K85" s="60"/>
      <c r="L85" s="60"/>
    </row>
    <row r="86" spans="1:12" s="3" customFormat="1" ht="13.5" customHeight="1">
      <c r="A86" s="479" t="s">
        <v>1057</v>
      </c>
      <c r="B86" s="480"/>
      <c r="C86" s="480"/>
      <c r="D86" s="480"/>
      <c r="E86" s="480"/>
      <c r="F86" s="480"/>
      <c r="G86" s="480"/>
      <c r="H86" s="480"/>
      <c r="I86" s="559"/>
      <c r="J86" s="4">
        <v>245</v>
      </c>
      <c r="K86" s="60"/>
      <c r="L86" s="60"/>
    </row>
    <row r="87" spans="1:12" s="3" customFormat="1" ht="13.5" customHeight="1">
      <c r="A87" s="479" t="s">
        <v>1058</v>
      </c>
      <c r="B87" s="480"/>
      <c r="C87" s="480"/>
      <c r="D87" s="480"/>
      <c r="E87" s="480"/>
      <c r="F87" s="480"/>
      <c r="G87" s="480"/>
      <c r="H87" s="480"/>
      <c r="I87" s="559"/>
      <c r="J87" s="4">
        <v>246</v>
      </c>
      <c r="K87" s="60"/>
      <c r="L87" s="60"/>
    </row>
    <row r="88" spans="1:12" s="3" customFormat="1" ht="13.5" customHeight="1">
      <c r="A88" s="479" t="s">
        <v>1059</v>
      </c>
      <c r="B88" s="480"/>
      <c r="C88" s="480"/>
      <c r="D88" s="480"/>
      <c r="E88" s="480"/>
      <c r="F88" s="480"/>
      <c r="G88" s="480"/>
      <c r="H88" s="480"/>
      <c r="I88" s="559"/>
      <c r="J88" s="4">
        <v>247</v>
      </c>
      <c r="K88" s="60"/>
      <c r="L88" s="60"/>
    </row>
    <row r="89" spans="1:12" s="3" customFormat="1" ht="13.5" customHeight="1">
      <c r="A89" s="479" t="s">
        <v>1060</v>
      </c>
      <c r="B89" s="480"/>
      <c r="C89" s="480"/>
      <c r="D89" s="480"/>
      <c r="E89" s="480"/>
      <c r="F89" s="480"/>
      <c r="G89" s="480"/>
      <c r="H89" s="480"/>
      <c r="I89" s="559"/>
      <c r="J89" s="4">
        <v>248</v>
      </c>
      <c r="K89" s="60"/>
      <c r="L89" s="60"/>
    </row>
    <row r="90" spans="1:12" s="3" customFormat="1" ht="13.5" customHeight="1">
      <c r="A90" s="479" t="s">
        <v>1061</v>
      </c>
      <c r="B90" s="480"/>
      <c r="C90" s="480"/>
      <c r="D90" s="480"/>
      <c r="E90" s="480"/>
      <c r="F90" s="480"/>
      <c r="G90" s="480"/>
      <c r="H90" s="480"/>
      <c r="I90" s="559"/>
      <c r="J90" s="4">
        <v>249</v>
      </c>
      <c r="K90" s="60"/>
      <c r="L90" s="60"/>
    </row>
    <row r="91" spans="1:14" s="3" customFormat="1" ht="13.5" customHeight="1">
      <c r="A91" s="488" t="s">
        <v>69</v>
      </c>
      <c r="B91" s="489"/>
      <c r="C91" s="489"/>
      <c r="D91" s="489"/>
      <c r="E91" s="489"/>
      <c r="F91" s="489"/>
      <c r="G91" s="489"/>
      <c r="H91" s="489"/>
      <c r="I91" s="565"/>
      <c r="J91" s="4">
        <v>250</v>
      </c>
      <c r="K91" s="59">
        <f>SUM(K81:K90)</f>
        <v>6198978</v>
      </c>
      <c r="L91" s="59">
        <f>SUM(L81:L90)</f>
        <v>6411790</v>
      </c>
      <c r="N91" s="213"/>
    </row>
    <row r="92" spans="1:14" s="3" customFormat="1" ht="13.5" customHeight="1">
      <c r="A92" s="479" t="s">
        <v>1062</v>
      </c>
      <c r="B92" s="480"/>
      <c r="C92" s="480"/>
      <c r="D92" s="480"/>
      <c r="E92" s="480"/>
      <c r="F92" s="480"/>
      <c r="G92" s="480"/>
      <c r="H92" s="480"/>
      <c r="I92" s="559"/>
      <c r="J92" s="4">
        <v>251</v>
      </c>
      <c r="K92" s="60">
        <v>1450064</v>
      </c>
      <c r="L92" s="60">
        <v>1524237</v>
      </c>
      <c r="N92" s="213"/>
    </row>
    <row r="93" spans="1:14" s="3" customFormat="1" ht="13.5" customHeight="1">
      <c r="A93" s="479" t="s">
        <v>1063</v>
      </c>
      <c r="B93" s="480"/>
      <c r="C93" s="480"/>
      <c r="D93" s="480"/>
      <c r="E93" s="480"/>
      <c r="F93" s="480"/>
      <c r="G93" s="480"/>
      <c r="H93" s="480"/>
      <c r="I93" s="559"/>
      <c r="J93" s="4">
        <v>252</v>
      </c>
      <c r="K93" s="60"/>
      <c r="L93" s="60"/>
      <c r="N93" s="213"/>
    </row>
    <row r="94" spans="1:14" s="3" customFormat="1" ht="13.5" customHeight="1">
      <c r="A94" s="479" t="s">
        <v>1064</v>
      </c>
      <c r="B94" s="480"/>
      <c r="C94" s="480"/>
      <c r="D94" s="480"/>
      <c r="E94" s="480"/>
      <c r="F94" s="480"/>
      <c r="G94" s="480"/>
      <c r="H94" s="480"/>
      <c r="I94" s="559"/>
      <c r="J94" s="4">
        <v>253</v>
      </c>
      <c r="K94" s="60"/>
      <c r="L94" s="60"/>
      <c r="N94" s="213"/>
    </row>
    <row r="95" spans="1:14" s="3" customFormat="1" ht="13.5" customHeight="1">
      <c r="A95" s="479" t="s">
        <v>1065</v>
      </c>
      <c r="B95" s="480"/>
      <c r="C95" s="480"/>
      <c r="D95" s="480"/>
      <c r="E95" s="480"/>
      <c r="F95" s="480"/>
      <c r="G95" s="480"/>
      <c r="H95" s="480"/>
      <c r="I95" s="559"/>
      <c r="J95" s="4">
        <v>254</v>
      </c>
      <c r="K95" s="60"/>
      <c r="L95" s="60"/>
      <c r="N95" s="213"/>
    </row>
    <row r="96" spans="1:14" s="3" customFormat="1" ht="13.5" customHeight="1">
      <c r="A96" s="488" t="s">
        <v>71</v>
      </c>
      <c r="B96" s="489"/>
      <c r="C96" s="489"/>
      <c r="D96" s="489"/>
      <c r="E96" s="489"/>
      <c r="F96" s="489"/>
      <c r="G96" s="489"/>
      <c r="H96" s="489"/>
      <c r="I96" s="565"/>
      <c r="J96" s="4">
        <v>255</v>
      </c>
      <c r="K96" s="59">
        <f>SUM(K92:K95)</f>
        <v>1450064</v>
      </c>
      <c r="L96" s="59">
        <f>SUM(L92:L95)</f>
        <v>1524237</v>
      </c>
      <c r="N96" s="213"/>
    </row>
    <row r="97" spans="1:14" s="3" customFormat="1" ht="13.5" customHeight="1">
      <c r="A97" s="479" t="s">
        <v>0</v>
      </c>
      <c r="B97" s="480"/>
      <c r="C97" s="480"/>
      <c r="D97" s="480"/>
      <c r="E97" s="480"/>
      <c r="F97" s="480"/>
      <c r="G97" s="480"/>
      <c r="H97" s="480"/>
      <c r="I97" s="559"/>
      <c r="J97" s="4">
        <v>256</v>
      </c>
      <c r="K97" s="60">
        <v>6198978</v>
      </c>
      <c r="L97" s="60">
        <v>6411790</v>
      </c>
      <c r="N97" s="213"/>
    </row>
    <row r="98" spans="1:14" s="3" customFormat="1" ht="13.5" customHeight="1">
      <c r="A98" s="479" t="s">
        <v>1</v>
      </c>
      <c r="B98" s="480"/>
      <c r="C98" s="480"/>
      <c r="D98" s="480"/>
      <c r="E98" s="480"/>
      <c r="F98" s="480"/>
      <c r="G98" s="480"/>
      <c r="H98" s="480"/>
      <c r="I98" s="559"/>
      <c r="J98" s="4">
        <v>257</v>
      </c>
      <c r="K98" s="60"/>
      <c r="L98" s="60"/>
      <c r="N98" s="213"/>
    </row>
    <row r="99" spans="1:14" s="3" customFormat="1" ht="13.5" customHeight="1">
      <c r="A99" s="488" t="s">
        <v>70</v>
      </c>
      <c r="B99" s="489"/>
      <c r="C99" s="489"/>
      <c r="D99" s="489"/>
      <c r="E99" s="489"/>
      <c r="F99" s="489"/>
      <c r="G99" s="489"/>
      <c r="H99" s="489"/>
      <c r="I99" s="565"/>
      <c r="J99" s="4">
        <v>258</v>
      </c>
      <c r="K99" s="59">
        <f>SUM(K97:K98)</f>
        <v>6198978</v>
      </c>
      <c r="L99" s="59">
        <f>SUM(L97:L98)</f>
        <v>6411790</v>
      </c>
      <c r="N99" s="213"/>
    </row>
    <row r="100" spans="1:12" s="3" customFormat="1" ht="13.5" customHeight="1">
      <c r="A100" s="479" t="s">
        <v>2</v>
      </c>
      <c r="B100" s="480"/>
      <c r="C100" s="480"/>
      <c r="D100" s="480"/>
      <c r="E100" s="480"/>
      <c r="F100" s="480"/>
      <c r="G100" s="480"/>
      <c r="H100" s="480"/>
      <c r="I100" s="575"/>
      <c r="J100" s="4">
        <v>259</v>
      </c>
      <c r="K100" s="60">
        <v>840519</v>
      </c>
      <c r="L100" s="60">
        <v>768575</v>
      </c>
    </row>
    <row r="101" spans="1:12" s="3" customFormat="1" ht="13.5" customHeight="1">
      <c r="A101" s="479" t="s">
        <v>3</v>
      </c>
      <c r="B101" s="480"/>
      <c r="C101" s="480"/>
      <c r="D101" s="480"/>
      <c r="E101" s="480"/>
      <c r="F101" s="480"/>
      <c r="G101" s="480"/>
      <c r="H101" s="480"/>
      <c r="I101" s="559"/>
      <c r="J101" s="4">
        <v>260</v>
      </c>
      <c r="K101" s="60">
        <v>11450</v>
      </c>
      <c r="L101" s="60">
        <v>14100</v>
      </c>
    </row>
    <row r="102" spans="1:12" s="3" customFormat="1" ht="27.75" customHeight="1">
      <c r="A102" s="479" t="s">
        <v>4</v>
      </c>
      <c r="B102" s="480"/>
      <c r="C102" s="480"/>
      <c r="D102" s="480"/>
      <c r="E102" s="480"/>
      <c r="F102" s="480"/>
      <c r="G102" s="480"/>
      <c r="H102" s="480"/>
      <c r="I102" s="559"/>
      <c r="J102" s="4">
        <v>261</v>
      </c>
      <c r="K102" s="60"/>
      <c r="L102" s="60"/>
    </row>
    <row r="103" spans="1:12" s="3" customFormat="1" ht="13.5" customHeight="1">
      <c r="A103" s="479" t="s">
        <v>5</v>
      </c>
      <c r="B103" s="480"/>
      <c r="C103" s="480"/>
      <c r="D103" s="480"/>
      <c r="E103" s="480"/>
      <c r="F103" s="480"/>
      <c r="G103" s="480"/>
      <c r="H103" s="480"/>
      <c r="I103" s="559"/>
      <c r="J103" s="4">
        <v>262</v>
      </c>
      <c r="K103" s="60"/>
      <c r="L103" s="60"/>
    </row>
    <row r="104" spans="1:12" s="3" customFormat="1" ht="13.5" customHeight="1">
      <c r="A104" s="479" t="s">
        <v>6</v>
      </c>
      <c r="B104" s="480"/>
      <c r="C104" s="480"/>
      <c r="D104" s="480"/>
      <c r="E104" s="480"/>
      <c r="F104" s="480"/>
      <c r="G104" s="480"/>
      <c r="H104" s="480"/>
      <c r="I104" s="559"/>
      <c r="J104" s="4">
        <v>263</v>
      </c>
      <c r="K104" s="60"/>
      <c r="L104" s="60"/>
    </row>
    <row r="105" spans="1:12" s="3" customFormat="1" ht="13.5" customHeight="1">
      <c r="A105" s="479" t="s">
        <v>7</v>
      </c>
      <c r="B105" s="480"/>
      <c r="C105" s="480"/>
      <c r="D105" s="480"/>
      <c r="E105" s="480"/>
      <c r="F105" s="480"/>
      <c r="G105" s="480"/>
      <c r="H105" s="480"/>
      <c r="I105" s="559"/>
      <c r="J105" s="4">
        <v>264</v>
      </c>
      <c r="K105" s="60"/>
      <c r="L105" s="60"/>
    </row>
    <row r="106" spans="1:12" s="3" customFormat="1" ht="13.5" customHeight="1">
      <c r="A106" s="479" t="s">
        <v>8</v>
      </c>
      <c r="B106" s="480"/>
      <c r="C106" s="480"/>
      <c r="D106" s="480"/>
      <c r="E106" s="480"/>
      <c r="F106" s="480"/>
      <c r="G106" s="480"/>
      <c r="H106" s="480"/>
      <c r="I106" s="559"/>
      <c r="J106" s="4">
        <v>265</v>
      </c>
      <c r="K106" s="60">
        <v>5070</v>
      </c>
      <c r="L106" s="60">
        <v>26557</v>
      </c>
    </row>
    <row r="107" spans="1:12" s="3" customFormat="1" ht="27.75" customHeight="1">
      <c r="A107" s="479" t="s">
        <v>9</v>
      </c>
      <c r="B107" s="480"/>
      <c r="C107" s="480"/>
      <c r="D107" s="480"/>
      <c r="E107" s="480"/>
      <c r="F107" s="480"/>
      <c r="G107" s="480"/>
      <c r="H107" s="480"/>
      <c r="I107" s="559"/>
      <c r="J107" s="4">
        <v>266</v>
      </c>
      <c r="K107" s="60">
        <v>1369</v>
      </c>
      <c r="L107" s="60">
        <v>4138</v>
      </c>
    </row>
    <row r="108" spans="1:12" s="3" customFormat="1" ht="13.5" customHeight="1">
      <c r="A108" s="479" t="s">
        <v>10</v>
      </c>
      <c r="B108" s="480"/>
      <c r="C108" s="480"/>
      <c r="D108" s="480"/>
      <c r="E108" s="480"/>
      <c r="F108" s="480"/>
      <c r="G108" s="480"/>
      <c r="H108" s="480"/>
      <c r="I108" s="559"/>
      <c r="J108" s="4">
        <v>267</v>
      </c>
      <c r="K108" s="60"/>
      <c r="L108" s="60"/>
    </row>
    <row r="109" spans="1:12" s="3" customFormat="1" ht="13.5" customHeight="1">
      <c r="A109" s="479" t="s">
        <v>946</v>
      </c>
      <c r="B109" s="480"/>
      <c r="C109" s="480"/>
      <c r="D109" s="480"/>
      <c r="E109" s="480"/>
      <c r="F109" s="480"/>
      <c r="G109" s="480"/>
      <c r="H109" s="480"/>
      <c r="I109" s="559"/>
      <c r="J109" s="4">
        <v>268</v>
      </c>
      <c r="K109" s="60"/>
      <c r="L109" s="60"/>
    </row>
    <row r="110" spans="1:12" s="3" customFormat="1" ht="13.5" customHeight="1">
      <c r="A110" s="479" t="s">
        <v>947</v>
      </c>
      <c r="B110" s="480"/>
      <c r="C110" s="480"/>
      <c r="D110" s="480"/>
      <c r="E110" s="480"/>
      <c r="F110" s="480"/>
      <c r="G110" s="480"/>
      <c r="H110" s="480"/>
      <c r="I110" s="559"/>
      <c r="J110" s="4">
        <v>269</v>
      </c>
      <c r="K110" s="60">
        <v>40368</v>
      </c>
      <c r="L110" s="60">
        <v>31181</v>
      </c>
    </row>
    <row r="111" spans="1:12" s="3" customFormat="1" ht="13.5" customHeight="1">
      <c r="A111" s="479" t="s">
        <v>948</v>
      </c>
      <c r="B111" s="480"/>
      <c r="C111" s="480"/>
      <c r="D111" s="480"/>
      <c r="E111" s="480"/>
      <c r="F111" s="480"/>
      <c r="G111" s="480"/>
      <c r="H111" s="480"/>
      <c r="I111" s="559"/>
      <c r="J111" s="4">
        <v>270</v>
      </c>
      <c r="K111" s="60">
        <v>3172</v>
      </c>
      <c r="L111" s="60">
        <v>600</v>
      </c>
    </row>
    <row r="112" spans="1:12" s="3" customFormat="1" ht="13.5" customHeight="1">
      <c r="A112" s="479" t="s">
        <v>2289</v>
      </c>
      <c r="B112" s="480"/>
      <c r="C112" s="480"/>
      <c r="D112" s="480"/>
      <c r="E112" s="480"/>
      <c r="F112" s="480"/>
      <c r="G112" s="480"/>
      <c r="H112" s="480"/>
      <c r="I112" s="559"/>
      <c r="J112" s="4">
        <v>271</v>
      </c>
      <c r="K112" s="60"/>
      <c r="L112" s="60"/>
    </row>
    <row r="113" spans="1:12" s="3" customFormat="1" ht="13.5" customHeight="1">
      <c r="A113" s="479" t="s">
        <v>2290</v>
      </c>
      <c r="B113" s="480"/>
      <c r="C113" s="480"/>
      <c r="D113" s="480"/>
      <c r="E113" s="480"/>
      <c r="F113" s="480"/>
      <c r="G113" s="480"/>
      <c r="H113" s="480"/>
      <c r="I113" s="559"/>
      <c r="J113" s="4">
        <v>272</v>
      </c>
      <c r="K113" s="60"/>
      <c r="L113" s="60"/>
    </row>
    <row r="114" spans="1:12" s="3" customFormat="1" ht="13.5" customHeight="1">
      <c r="A114" s="479" t="s">
        <v>2291</v>
      </c>
      <c r="B114" s="480"/>
      <c r="C114" s="480"/>
      <c r="D114" s="480"/>
      <c r="E114" s="480"/>
      <c r="F114" s="480"/>
      <c r="G114" s="480"/>
      <c r="H114" s="480"/>
      <c r="I114" s="559"/>
      <c r="J114" s="4">
        <v>273</v>
      </c>
      <c r="K114" s="60"/>
      <c r="L114" s="60"/>
    </row>
    <row r="115" spans="1:12" s="3" customFormat="1" ht="13.5" customHeight="1">
      <c r="A115" s="479" t="s">
        <v>2292</v>
      </c>
      <c r="B115" s="480"/>
      <c r="C115" s="480"/>
      <c r="D115" s="480"/>
      <c r="E115" s="480"/>
      <c r="F115" s="480"/>
      <c r="G115" s="480"/>
      <c r="H115" s="480"/>
      <c r="I115" s="559"/>
      <c r="J115" s="4">
        <v>274</v>
      </c>
      <c r="K115" s="60">
        <v>64609</v>
      </c>
      <c r="L115" s="60">
        <v>50733</v>
      </c>
    </row>
    <row r="116" spans="1:12" s="3" customFormat="1" ht="13.5" customHeight="1">
      <c r="A116" s="479" t="s">
        <v>2293</v>
      </c>
      <c r="B116" s="480"/>
      <c r="C116" s="480"/>
      <c r="D116" s="480"/>
      <c r="E116" s="480"/>
      <c r="F116" s="480"/>
      <c r="G116" s="480"/>
      <c r="H116" s="480"/>
      <c r="I116" s="559"/>
      <c r="J116" s="4">
        <v>275</v>
      </c>
      <c r="K116" s="60"/>
      <c r="L116" s="60">
        <v>8000</v>
      </c>
    </row>
    <row r="117" spans="1:12" s="3" customFormat="1" ht="27.75" customHeight="1">
      <c r="A117" s="479" t="s">
        <v>25</v>
      </c>
      <c r="B117" s="480"/>
      <c r="C117" s="480"/>
      <c r="D117" s="480"/>
      <c r="E117" s="480"/>
      <c r="F117" s="480"/>
      <c r="G117" s="480"/>
      <c r="H117" s="480"/>
      <c r="I117" s="559"/>
      <c r="J117" s="4">
        <v>276</v>
      </c>
      <c r="K117" s="60">
        <v>282932</v>
      </c>
      <c r="L117" s="60">
        <v>234339</v>
      </c>
    </row>
    <row r="118" spans="1:12" s="3" customFormat="1" ht="13.5" customHeight="1">
      <c r="A118" s="488" t="s">
        <v>72</v>
      </c>
      <c r="B118" s="489"/>
      <c r="C118" s="489"/>
      <c r="D118" s="489"/>
      <c r="E118" s="489"/>
      <c r="F118" s="489"/>
      <c r="G118" s="489"/>
      <c r="H118" s="489"/>
      <c r="I118" s="565"/>
      <c r="J118" s="4">
        <v>277</v>
      </c>
      <c r="K118" s="59">
        <f>SUM(K100:K117)</f>
        <v>1249489</v>
      </c>
      <c r="L118" s="59">
        <f>SUM(L100:L117)</f>
        <v>1138223</v>
      </c>
    </row>
    <row r="119" spans="1:12" s="3" customFormat="1" ht="13.5" customHeight="1">
      <c r="A119" s="479" t="s">
        <v>26</v>
      </c>
      <c r="B119" s="480"/>
      <c r="C119" s="480"/>
      <c r="D119" s="480"/>
      <c r="E119" s="480"/>
      <c r="F119" s="480"/>
      <c r="G119" s="480"/>
      <c r="H119" s="480"/>
      <c r="I119" s="559"/>
      <c r="J119" s="4">
        <v>278</v>
      </c>
      <c r="K119" s="60">
        <v>29320</v>
      </c>
      <c r="L119" s="60">
        <v>32693</v>
      </c>
    </row>
    <row r="120" spans="1:12" s="3" customFormat="1" ht="27.75" customHeight="1">
      <c r="A120" s="479" t="s">
        <v>131</v>
      </c>
      <c r="B120" s="480"/>
      <c r="C120" s="480"/>
      <c r="D120" s="480"/>
      <c r="E120" s="480"/>
      <c r="F120" s="480"/>
      <c r="G120" s="480"/>
      <c r="H120" s="480"/>
      <c r="I120" s="559"/>
      <c r="J120" s="4">
        <v>279</v>
      </c>
      <c r="K120" s="60"/>
      <c r="L120" s="60"/>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29320</v>
      </c>
      <c r="L122" s="59">
        <f>SUM(L119:L121)</f>
        <v>32693</v>
      </c>
    </row>
    <row r="123" spans="1:12" s="3" customFormat="1" ht="13.5" customHeight="1">
      <c r="A123" s="479" t="s">
        <v>133</v>
      </c>
      <c r="B123" s="480"/>
      <c r="C123" s="480"/>
      <c r="D123" s="480"/>
      <c r="E123" s="480"/>
      <c r="F123" s="480"/>
      <c r="G123" s="480"/>
      <c r="H123" s="480"/>
      <c r="I123" s="559"/>
      <c r="J123" s="4">
        <v>282</v>
      </c>
      <c r="K123" s="60"/>
      <c r="L123" s="60"/>
    </row>
    <row r="124" spans="1:12" s="3" customFormat="1" ht="19.5" customHeight="1">
      <c r="A124" s="479" t="s">
        <v>134</v>
      </c>
      <c r="B124" s="480"/>
      <c r="C124" s="480"/>
      <c r="D124" s="480"/>
      <c r="E124" s="480"/>
      <c r="F124" s="480"/>
      <c r="G124" s="480"/>
      <c r="H124" s="480"/>
      <c r="I124" s="559"/>
      <c r="J124" s="4">
        <v>283</v>
      </c>
      <c r="K124" s="60"/>
      <c r="L124" s="60"/>
    </row>
    <row r="125" spans="1:12" s="3" customFormat="1" ht="13.5" customHeight="1">
      <c r="A125" s="479" t="s">
        <v>135</v>
      </c>
      <c r="B125" s="480"/>
      <c r="C125" s="480"/>
      <c r="D125" s="480"/>
      <c r="E125" s="480"/>
      <c r="F125" s="480"/>
      <c r="G125" s="480"/>
      <c r="H125" s="480"/>
      <c r="I125" s="559"/>
      <c r="J125" s="4">
        <v>284</v>
      </c>
      <c r="K125" s="60"/>
      <c r="L125" s="60"/>
    </row>
    <row r="126" spans="1:12" s="3" customFormat="1" ht="27.75" customHeight="1">
      <c r="A126" s="479" t="s">
        <v>136</v>
      </c>
      <c r="B126" s="480"/>
      <c r="C126" s="480"/>
      <c r="D126" s="480"/>
      <c r="E126" s="480"/>
      <c r="F126" s="480"/>
      <c r="G126" s="480"/>
      <c r="H126" s="480"/>
      <c r="I126" s="559"/>
      <c r="J126" s="4">
        <v>285</v>
      </c>
      <c r="K126" s="60"/>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v>61383</v>
      </c>
      <c r="L128" s="60">
        <v>82854</v>
      </c>
    </row>
    <row r="129" spans="1:12" s="3" customFormat="1" ht="27.75" customHeight="1">
      <c r="A129" s="479" t="s">
        <v>138</v>
      </c>
      <c r="B129" s="480"/>
      <c r="C129" s="480"/>
      <c r="D129" s="480"/>
      <c r="E129" s="480"/>
      <c r="F129" s="480"/>
      <c r="G129" s="480"/>
      <c r="H129" s="480"/>
      <c r="I129" s="559"/>
      <c r="J129" s="4">
        <v>288</v>
      </c>
      <c r="K129" s="60"/>
      <c r="L129" s="60"/>
    </row>
    <row r="130" spans="1:12" s="3" customFormat="1" ht="13.5" customHeight="1">
      <c r="A130" s="479" t="s">
        <v>139</v>
      </c>
      <c r="B130" s="480"/>
      <c r="C130" s="480"/>
      <c r="D130" s="480"/>
      <c r="E130" s="480"/>
      <c r="F130" s="480"/>
      <c r="G130" s="480"/>
      <c r="H130" s="480"/>
      <c r="I130" s="559"/>
      <c r="J130" s="4">
        <v>289</v>
      </c>
      <c r="K130" s="60">
        <v>300</v>
      </c>
      <c r="L130" s="60">
        <v>560</v>
      </c>
    </row>
    <row r="131" spans="1:12" s="3" customFormat="1" ht="27.75" customHeight="1">
      <c r="A131" s="479" t="s">
        <v>140</v>
      </c>
      <c r="B131" s="480"/>
      <c r="C131" s="480"/>
      <c r="D131" s="480"/>
      <c r="E131" s="480"/>
      <c r="F131" s="480"/>
      <c r="G131" s="480"/>
      <c r="H131" s="480"/>
      <c r="I131" s="559"/>
      <c r="J131" s="4">
        <v>290</v>
      </c>
      <c r="K131" s="60"/>
      <c r="L131" s="60"/>
    </row>
    <row r="132" spans="1:12" s="3" customFormat="1" ht="13.5" customHeight="1">
      <c r="A132" s="479" t="s">
        <v>141</v>
      </c>
      <c r="B132" s="480"/>
      <c r="C132" s="480"/>
      <c r="D132" s="480"/>
      <c r="E132" s="480"/>
      <c r="F132" s="480"/>
      <c r="G132" s="480"/>
      <c r="H132" s="480"/>
      <c r="I132" s="559"/>
      <c r="J132" s="4">
        <v>291</v>
      </c>
      <c r="K132" s="60">
        <v>5974258</v>
      </c>
      <c r="L132" s="60">
        <v>572235</v>
      </c>
    </row>
    <row r="133" spans="1:12" s="3" customFormat="1" ht="13.5" customHeight="1">
      <c r="A133" s="479" t="s">
        <v>142</v>
      </c>
      <c r="B133" s="480"/>
      <c r="C133" s="480"/>
      <c r="D133" s="480"/>
      <c r="E133" s="480"/>
      <c r="F133" s="480"/>
      <c r="G133" s="480"/>
      <c r="H133" s="480"/>
      <c r="I133" s="559"/>
      <c r="J133" s="4">
        <v>292</v>
      </c>
      <c r="K133" s="60"/>
      <c r="L133" s="60"/>
    </row>
    <row r="134" spans="1:12" s="3" customFormat="1" ht="13.5" customHeight="1">
      <c r="A134" s="528" t="s">
        <v>75</v>
      </c>
      <c r="B134" s="529"/>
      <c r="C134" s="529"/>
      <c r="D134" s="529"/>
      <c r="E134" s="529"/>
      <c r="F134" s="529"/>
      <c r="G134" s="529"/>
      <c r="H134" s="529"/>
      <c r="I134" s="570"/>
      <c r="J134" s="4">
        <v>293</v>
      </c>
      <c r="K134" s="71">
        <f>SUM(K128:K133)</f>
        <v>6035941</v>
      </c>
      <c r="L134" s="71">
        <f>SUM(L128:L133)</f>
        <v>655649</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v>41</v>
      </c>
      <c r="L136" s="58">
        <v>41</v>
      </c>
    </row>
    <row r="137" spans="1:12" s="3" customFormat="1" ht="13.5" customHeight="1">
      <c r="A137" s="479" t="s">
        <v>144</v>
      </c>
      <c r="B137" s="480"/>
      <c r="C137" s="480"/>
      <c r="D137" s="480"/>
      <c r="E137" s="480"/>
      <c r="F137" s="480"/>
      <c r="G137" s="480"/>
      <c r="H137" s="480"/>
      <c r="I137" s="559"/>
      <c r="J137" s="4">
        <v>295</v>
      </c>
      <c r="K137" s="60">
        <v>41</v>
      </c>
      <c r="L137" s="60">
        <v>41</v>
      </c>
    </row>
    <row r="138" spans="1:12" s="3" customFormat="1" ht="13.5" customHeight="1">
      <c r="A138" s="479" t="s">
        <v>145</v>
      </c>
      <c r="B138" s="480"/>
      <c r="C138" s="480"/>
      <c r="D138" s="480"/>
      <c r="E138" s="480"/>
      <c r="F138" s="480"/>
      <c r="G138" s="480"/>
      <c r="H138" s="480"/>
      <c r="I138" s="559"/>
      <c r="J138" s="4">
        <v>296</v>
      </c>
      <c r="K138" s="60"/>
      <c r="L138" s="60"/>
    </row>
    <row r="139" spans="1:12" s="3" customFormat="1" ht="13.5" customHeight="1">
      <c r="A139" s="479" t="s">
        <v>146</v>
      </c>
      <c r="B139" s="480"/>
      <c r="C139" s="480"/>
      <c r="D139" s="480"/>
      <c r="E139" s="480"/>
      <c r="F139" s="480"/>
      <c r="G139" s="480"/>
      <c r="H139" s="480"/>
      <c r="I139" s="559"/>
      <c r="J139" s="4">
        <v>297</v>
      </c>
      <c r="K139" s="60">
        <v>85608</v>
      </c>
      <c r="L139" s="60">
        <v>85608</v>
      </c>
    </row>
    <row r="140" spans="1:12" s="3" customFormat="1" ht="13.5" customHeight="1">
      <c r="A140" s="479" t="s">
        <v>147</v>
      </c>
      <c r="B140" s="480"/>
      <c r="C140" s="480"/>
      <c r="D140" s="480"/>
      <c r="E140" s="480"/>
      <c r="F140" s="480"/>
      <c r="G140" s="480"/>
      <c r="H140" s="480"/>
      <c r="I140" s="559"/>
      <c r="J140" s="4">
        <v>298</v>
      </c>
      <c r="K140" s="60">
        <v>2088</v>
      </c>
      <c r="L140" s="60">
        <v>2088</v>
      </c>
    </row>
    <row r="141" spans="1:12" s="3" customFormat="1" ht="13.5" customHeight="1">
      <c r="A141" s="488" t="s">
        <v>76</v>
      </c>
      <c r="B141" s="489"/>
      <c r="C141" s="489"/>
      <c r="D141" s="489"/>
      <c r="E141" s="489"/>
      <c r="F141" s="489"/>
      <c r="G141" s="489"/>
      <c r="H141" s="489"/>
      <c r="I141" s="565"/>
      <c r="J141" s="4">
        <v>299</v>
      </c>
      <c r="K141" s="59">
        <f>SUM(K136:K140)</f>
        <v>87778</v>
      </c>
      <c r="L141" s="59">
        <f>SUM(L136:L140)</f>
        <v>87778</v>
      </c>
    </row>
    <row r="142" spans="1:12" s="3" customFormat="1" ht="13.5" customHeight="1">
      <c r="A142" s="479" t="s">
        <v>148</v>
      </c>
      <c r="B142" s="480"/>
      <c r="C142" s="480"/>
      <c r="D142" s="480"/>
      <c r="E142" s="480"/>
      <c r="F142" s="480"/>
      <c r="G142" s="480"/>
      <c r="H142" s="480"/>
      <c r="I142" s="559"/>
      <c r="J142" s="4">
        <v>300</v>
      </c>
      <c r="K142" s="60">
        <v>1</v>
      </c>
      <c r="L142" s="60">
        <v>1</v>
      </c>
    </row>
    <row r="143" spans="1:12" s="3" customFormat="1" ht="13.5" customHeight="1">
      <c r="A143" s="479" t="s">
        <v>149</v>
      </c>
      <c r="B143" s="480"/>
      <c r="C143" s="480"/>
      <c r="D143" s="480"/>
      <c r="E143" s="480"/>
      <c r="F143" s="480"/>
      <c r="G143" s="480"/>
      <c r="H143" s="480"/>
      <c r="I143" s="559"/>
      <c r="J143" s="4">
        <v>301</v>
      </c>
      <c r="K143" s="60"/>
      <c r="L143" s="60"/>
    </row>
    <row r="144" spans="1:12" s="3" customFormat="1" ht="13.5" customHeight="1">
      <c r="A144" s="512" t="s">
        <v>77</v>
      </c>
      <c r="B144" s="513"/>
      <c r="C144" s="513"/>
      <c r="D144" s="513"/>
      <c r="E144" s="513"/>
      <c r="F144" s="513"/>
      <c r="G144" s="513"/>
      <c r="H144" s="513"/>
      <c r="I144" s="571"/>
      <c r="J144" s="15">
        <v>302</v>
      </c>
      <c r="K144" s="71">
        <f>SUM(K142:K143)</f>
        <v>1</v>
      </c>
      <c r="L144" s="71">
        <f>SUM(L142:L143)</f>
        <v>1</v>
      </c>
    </row>
    <row r="145" ht="4.5" customHeight="1"/>
    <row r="146" ht="12" hidden="1"/>
    <row r="147" ht="12" hidden="1"/>
    <row r="148" ht="12"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0</v>
      </c>
      <c r="R3" s="207" t="s">
        <v>177</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33813961569; KOMUNALNO PODUZEĆE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c r="L10" s="60"/>
    </row>
    <row r="11" spans="1:12" s="3" customFormat="1" ht="13.5" customHeight="1">
      <c r="A11" s="479" t="s">
        <v>2478</v>
      </c>
      <c r="B11" s="480"/>
      <c r="C11" s="480"/>
      <c r="D11" s="480"/>
      <c r="E11" s="480"/>
      <c r="F11" s="480"/>
      <c r="G11" s="480"/>
      <c r="H11" s="480"/>
      <c r="I11" s="4">
        <v>2</v>
      </c>
      <c r="J11" s="139"/>
      <c r="K11" s="53"/>
      <c r="L11" s="60"/>
    </row>
    <row r="12" spans="1:12" s="3" customFormat="1" ht="13.5" customHeight="1">
      <c r="A12" s="479" t="s">
        <v>2479</v>
      </c>
      <c r="B12" s="480"/>
      <c r="C12" s="480"/>
      <c r="D12" s="480"/>
      <c r="E12" s="480"/>
      <c r="F12" s="480"/>
      <c r="G12" s="480"/>
      <c r="H12" s="480"/>
      <c r="I12" s="4">
        <v>3</v>
      </c>
      <c r="J12" s="139"/>
      <c r="K12" s="53"/>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0</v>
      </c>
      <c r="L16" s="59">
        <f>SUM(L10:L15)</f>
        <v>0</v>
      </c>
    </row>
    <row r="17" spans="1:12" s="3" customFormat="1" ht="13.5" customHeight="1">
      <c r="A17" s="479" t="s">
        <v>2533</v>
      </c>
      <c r="B17" s="480"/>
      <c r="C17" s="480"/>
      <c r="D17" s="480"/>
      <c r="E17" s="480"/>
      <c r="F17" s="480"/>
      <c r="G17" s="480"/>
      <c r="H17" s="480"/>
      <c r="I17" s="4">
        <v>8</v>
      </c>
      <c r="J17" s="139"/>
      <c r="K17" s="53"/>
      <c r="L17" s="60"/>
    </row>
    <row r="18" spans="1:12" s="3" customFormat="1" ht="13.5" customHeight="1">
      <c r="A18" s="479" t="s">
        <v>2534</v>
      </c>
      <c r="B18" s="480"/>
      <c r="C18" s="480"/>
      <c r="D18" s="480"/>
      <c r="E18" s="480"/>
      <c r="F18" s="480"/>
      <c r="G18" s="480"/>
      <c r="H18" s="480"/>
      <c r="I18" s="4">
        <v>9</v>
      </c>
      <c r="J18" s="139"/>
      <c r="K18" s="53"/>
      <c r="L18" s="60"/>
    </row>
    <row r="19" spans="1:12" s="3" customFormat="1" ht="13.5" customHeight="1">
      <c r="A19" s="479" t="s">
        <v>2535</v>
      </c>
      <c r="B19" s="480"/>
      <c r="C19" s="480"/>
      <c r="D19" s="480"/>
      <c r="E19" s="480"/>
      <c r="F19" s="480"/>
      <c r="G19" s="480"/>
      <c r="H19" s="480"/>
      <c r="I19" s="4">
        <v>10</v>
      </c>
      <c r="J19" s="139"/>
      <c r="K19" s="53"/>
      <c r="L19" s="60"/>
    </row>
    <row r="20" spans="1:12" s="3" customFormat="1" ht="13.5" customHeight="1">
      <c r="A20" s="479" t="s">
        <v>2536</v>
      </c>
      <c r="B20" s="480"/>
      <c r="C20" s="480"/>
      <c r="D20" s="480"/>
      <c r="E20" s="480"/>
      <c r="F20" s="480"/>
      <c r="G20" s="480"/>
      <c r="H20" s="480"/>
      <c r="I20" s="4">
        <v>11</v>
      </c>
      <c r="J20" s="139"/>
      <c r="K20" s="53"/>
      <c r="L20" s="60"/>
    </row>
    <row r="21" spans="1:12" s="3" customFormat="1" ht="13.5" customHeight="1">
      <c r="A21" s="488" t="s">
        <v>219</v>
      </c>
      <c r="B21" s="489"/>
      <c r="C21" s="489"/>
      <c r="D21" s="489"/>
      <c r="E21" s="489"/>
      <c r="F21" s="489"/>
      <c r="G21" s="489"/>
      <c r="H21" s="489"/>
      <c r="I21" s="4">
        <v>12</v>
      </c>
      <c r="J21" s="139"/>
      <c r="K21" s="54">
        <f>SUM(K17:K20)</f>
        <v>0</v>
      </c>
      <c r="L21" s="59">
        <f>SUM(L17:L20)</f>
        <v>0</v>
      </c>
    </row>
    <row r="22" spans="1:12" s="3" customFormat="1" ht="24.75" customHeight="1">
      <c r="A22" s="488" t="s">
        <v>2473</v>
      </c>
      <c r="B22" s="489"/>
      <c r="C22" s="489"/>
      <c r="D22" s="489"/>
      <c r="E22" s="489"/>
      <c r="F22" s="489"/>
      <c r="G22" s="489"/>
      <c r="H22" s="489"/>
      <c r="I22" s="4">
        <v>13</v>
      </c>
      <c r="J22" s="139"/>
      <c r="K22" s="54">
        <f>IF(K16&gt;K21,K16-K21,0)</f>
        <v>0</v>
      </c>
      <c r="L22" s="59">
        <f>IF(L16&gt;L21,L16-L21,0)</f>
        <v>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c r="L25" s="60"/>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c r="L27" s="60"/>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row>
    <row r="30" spans="1:12" s="3" customFormat="1" ht="13.5" customHeight="1">
      <c r="A30" s="488" t="s">
        <v>377</v>
      </c>
      <c r="B30" s="489"/>
      <c r="C30" s="489"/>
      <c r="D30" s="489"/>
      <c r="E30" s="489"/>
      <c r="F30" s="489"/>
      <c r="G30" s="489"/>
      <c r="H30" s="489"/>
      <c r="I30" s="4">
        <v>20</v>
      </c>
      <c r="J30" s="139"/>
      <c r="K30" s="54">
        <f>SUM(K25:K29)</f>
        <v>0</v>
      </c>
      <c r="L30" s="59">
        <f>SUM(L25:L29)</f>
        <v>0</v>
      </c>
    </row>
    <row r="31" spans="1:12" s="3" customFormat="1" ht="13.5" customHeight="1">
      <c r="A31" s="479" t="s">
        <v>2619</v>
      </c>
      <c r="B31" s="480"/>
      <c r="C31" s="480"/>
      <c r="D31" s="480"/>
      <c r="E31" s="480"/>
      <c r="F31" s="480"/>
      <c r="G31" s="480"/>
      <c r="H31" s="480"/>
      <c r="I31" s="4">
        <v>21</v>
      </c>
      <c r="J31" s="139"/>
      <c r="K31" s="53"/>
      <c r="L31" s="60"/>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c r="L33" s="60"/>
    </row>
    <row r="34" spans="1:12" s="3" customFormat="1" ht="13.5" customHeight="1">
      <c r="A34" s="488" t="s">
        <v>1562</v>
      </c>
      <c r="B34" s="489"/>
      <c r="C34" s="489"/>
      <c r="D34" s="489"/>
      <c r="E34" s="489"/>
      <c r="F34" s="489"/>
      <c r="G34" s="489"/>
      <c r="H34" s="489"/>
      <c r="I34" s="4">
        <v>24</v>
      </c>
      <c r="J34" s="139"/>
      <c r="K34" s="54">
        <f>SUM(K31:K33)</f>
        <v>0</v>
      </c>
      <c r="L34" s="59">
        <f>SUM(L31:L33)</f>
        <v>0</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0</v>
      </c>
      <c r="L36" s="59">
        <f>IF(L34&gt;L30,L34-L30,0)</f>
        <v>0</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0</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0</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2224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222</v>
      </c>
      <c r="B52" s="480"/>
      <c r="C52" s="480"/>
      <c r="D52" s="480"/>
      <c r="E52" s="480"/>
      <c r="F52" s="480"/>
      <c r="G52" s="480"/>
      <c r="H52" s="480"/>
      <c r="I52" s="4">
        <v>41</v>
      </c>
      <c r="J52" s="139"/>
      <c r="K52" s="53"/>
      <c r="L52" s="60"/>
    </row>
    <row r="53" spans="1:12" s="3" customFormat="1" ht="13.5" customHeight="1">
      <c r="A53" s="479" t="s">
        <v>943</v>
      </c>
      <c r="B53" s="480"/>
      <c r="C53" s="480"/>
      <c r="D53" s="480"/>
      <c r="E53" s="480"/>
      <c r="F53" s="480"/>
      <c r="G53" s="480"/>
      <c r="H53" s="480"/>
      <c r="I53" s="4">
        <v>42</v>
      </c>
      <c r="J53" s="139"/>
      <c r="K53" s="53"/>
      <c r="L53" s="60"/>
    </row>
    <row r="54" spans="1:12" s="3" customFormat="1" ht="13.5" customHeight="1">
      <c r="A54" s="479" t="s">
        <v>944</v>
      </c>
      <c r="B54" s="480"/>
      <c r="C54" s="480"/>
      <c r="D54" s="480"/>
      <c r="E54" s="480"/>
      <c r="F54" s="480"/>
      <c r="G54" s="480"/>
      <c r="H54" s="480"/>
      <c r="I54" s="4">
        <v>43</v>
      </c>
      <c r="J54" s="139"/>
      <c r="K54" s="53"/>
      <c r="L54" s="60"/>
    </row>
    <row r="55" spans="1:12" s="3" customFormat="1" ht="13.5" customHeight="1">
      <c r="A55" s="592" t="s">
        <v>945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0</v>
      </c>
      <c r="R3" s="207" t="s">
        <v>177</v>
      </c>
    </row>
    <row r="4" spans="1:12" s="3" customFormat="1" ht="19.5" customHeight="1" thickBot="1">
      <c r="A4" s="563" t="str">
        <f>"u razdoblju "&amp;IF(Opci!E5&lt;&gt;"",TEXT(Opci!E5,"DD.MM.YYYY."),"__.__.____.")&amp;" do "&amp;IF(Opci!H5&lt;&gt;"",TEXT(Opci!H5,"DD.MM.YYYY."),"__.__.____.")</f>
        <v>u razdoblju 01.01.2015. do 31.12.2015.</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33813961569; KOMUNALNO PODUZEĆE d.o.o.</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c r="L10" s="60"/>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c r="L14" s="60"/>
    </row>
    <row r="15" spans="1:12" s="3" customFormat="1" ht="13.5" customHeight="1">
      <c r="A15" s="488" t="s">
        <v>1048</v>
      </c>
      <c r="B15" s="489"/>
      <c r="C15" s="489"/>
      <c r="D15" s="489"/>
      <c r="E15" s="489"/>
      <c r="F15" s="489"/>
      <c r="G15" s="489"/>
      <c r="H15" s="489"/>
      <c r="I15" s="4">
        <v>6</v>
      </c>
      <c r="J15" s="139"/>
      <c r="K15" s="54">
        <f>SUM(K10:K14)</f>
        <v>0</v>
      </c>
      <c r="L15" s="59">
        <f>SUM(L10:L14)</f>
        <v>0</v>
      </c>
    </row>
    <row r="16" spans="1:12" s="3" customFormat="1" ht="13.5" customHeight="1">
      <c r="A16" s="479" t="s">
        <v>1494</v>
      </c>
      <c r="B16" s="480"/>
      <c r="C16" s="480"/>
      <c r="D16" s="480"/>
      <c r="E16" s="480"/>
      <c r="F16" s="480"/>
      <c r="G16" s="480"/>
      <c r="H16" s="480"/>
      <c r="I16" s="4">
        <v>7</v>
      </c>
      <c r="J16" s="139"/>
      <c r="K16" s="53"/>
      <c r="L16" s="60"/>
    </row>
    <row r="17" spans="1:12" s="3" customFormat="1" ht="13.5" customHeight="1">
      <c r="A17" s="479" t="s">
        <v>1495</v>
      </c>
      <c r="B17" s="480"/>
      <c r="C17" s="480"/>
      <c r="D17" s="480"/>
      <c r="E17" s="480"/>
      <c r="F17" s="480"/>
      <c r="G17" s="480"/>
      <c r="H17" s="480"/>
      <c r="I17" s="4">
        <v>8</v>
      </c>
      <c r="J17" s="139"/>
      <c r="K17" s="53"/>
      <c r="L17" s="60"/>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c r="L20" s="60"/>
    </row>
    <row r="21" spans="1:12" s="3" customFormat="1" ht="13.5" customHeight="1">
      <c r="A21" s="479" t="s">
        <v>1499</v>
      </c>
      <c r="B21" s="480"/>
      <c r="C21" s="480"/>
      <c r="D21" s="480"/>
      <c r="E21" s="480"/>
      <c r="F21" s="480"/>
      <c r="G21" s="480"/>
      <c r="H21" s="480"/>
      <c r="I21" s="4">
        <v>12</v>
      </c>
      <c r="J21" s="139"/>
      <c r="K21" s="53"/>
      <c r="L21" s="60"/>
    </row>
    <row r="22" spans="1:12" s="3" customFormat="1" ht="13.5" customHeight="1">
      <c r="A22" s="488" t="s">
        <v>1074</v>
      </c>
      <c r="B22" s="489"/>
      <c r="C22" s="489"/>
      <c r="D22" s="489"/>
      <c r="E22" s="489"/>
      <c r="F22" s="489"/>
      <c r="G22" s="489"/>
      <c r="H22" s="489"/>
      <c r="I22" s="4">
        <v>13</v>
      </c>
      <c r="J22" s="139"/>
      <c r="K22" s="54">
        <f>SUM(K16:K21)</f>
        <v>0</v>
      </c>
      <c r="L22" s="59">
        <f>SUM(L16:L21)</f>
        <v>0</v>
      </c>
    </row>
    <row r="23" spans="1:12" s="3" customFormat="1" ht="24.75" customHeight="1">
      <c r="A23" s="488" t="s">
        <v>327</v>
      </c>
      <c r="B23" s="594"/>
      <c r="C23" s="594"/>
      <c r="D23" s="594"/>
      <c r="E23" s="594"/>
      <c r="F23" s="594"/>
      <c r="G23" s="594"/>
      <c r="H23" s="595"/>
      <c r="I23" s="4">
        <v>14</v>
      </c>
      <c r="J23" s="139"/>
      <c r="K23" s="54">
        <f>IF(K15&gt;K22,K15-K22,0)</f>
        <v>0</v>
      </c>
      <c r="L23" s="59">
        <f>IF(L15&gt;L22,L15-L22,0)</f>
        <v>0</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c r="L30" s="60"/>
    </row>
    <row r="31" spans="1:12" s="3" customFormat="1" ht="13.5" customHeight="1">
      <c r="A31" s="488" t="s">
        <v>2013</v>
      </c>
      <c r="B31" s="489"/>
      <c r="C31" s="489"/>
      <c r="D31" s="489"/>
      <c r="E31" s="489"/>
      <c r="F31" s="489"/>
      <c r="G31" s="489"/>
      <c r="H31" s="489"/>
      <c r="I31" s="4">
        <v>21</v>
      </c>
      <c r="J31" s="139"/>
      <c r="K31" s="54">
        <f>SUM(K26:K30)</f>
        <v>0</v>
      </c>
      <c r="L31" s="59">
        <f>SUM(L26:L30)</f>
        <v>0</v>
      </c>
    </row>
    <row r="32" spans="1:12" s="3" customFormat="1" ht="13.5" customHeight="1">
      <c r="A32" s="479" t="s">
        <v>2696</v>
      </c>
      <c r="B32" s="480"/>
      <c r="C32" s="480"/>
      <c r="D32" s="480"/>
      <c r="E32" s="480"/>
      <c r="F32" s="480"/>
      <c r="G32" s="480"/>
      <c r="H32" s="480"/>
      <c r="I32" s="4">
        <v>22</v>
      </c>
      <c r="J32" s="139"/>
      <c r="K32" s="53"/>
      <c r="L32" s="60"/>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c r="L34" s="60"/>
    </row>
    <row r="35" spans="1:12" s="3" customFormat="1" ht="13.5" customHeight="1">
      <c r="A35" s="488" t="s">
        <v>1077</v>
      </c>
      <c r="B35" s="489"/>
      <c r="C35" s="489"/>
      <c r="D35" s="489"/>
      <c r="E35" s="489"/>
      <c r="F35" s="489"/>
      <c r="G35" s="489"/>
      <c r="H35" s="489"/>
      <c r="I35" s="4">
        <v>25</v>
      </c>
      <c r="J35" s="139"/>
      <c r="K35" s="54">
        <f>SUM(K32:K34)</f>
        <v>0</v>
      </c>
      <c r="L35" s="59">
        <f>SUM(L32:L34)</f>
        <v>0</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0</v>
      </c>
      <c r="L37" s="59">
        <f>IF(L35&gt;L31,L35-L31,0)</f>
        <v>0</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c r="L40" s="60"/>
    </row>
    <row r="41" spans="1:12" s="3" customFormat="1" ht="13.5" customHeight="1">
      <c r="A41" s="479" t="s">
        <v>1276</v>
      </c>
      <c r="B41" s="480"/>
      <c r="C41" s="480"/>
      <c r="D41" s="480"/>
      <c r="E41" s="480"/>
      <c r="F41" s="480"/>
      <c r="G41" s="480"/>
      <c r="H41" s="480"/>
      <c r="I41" s="4">
        <v>30</v>
      </c>
      <c r="J41" s="139"/>
      <c r="K41" s="53"/>
      <c r="L41" s="60"/>
    </row>
    <row r="42" spans="1:12" s="3" customFormat="1" ht="13.5" customHeight="1">
      <c r="A42" s="488" t="s">
        <v>1078</v>
      </c>
      <c r="B42" s="489"/>
      <c r="C42" s="489"/>
      <c r="D42" s="489"/>
      <c r="E42" s="489"/>
      <c r="F42" s="489"/>
      <c r="G42" s="489"/>
      <c r="H42" s="489"/>
      <c r="I42" s="4">
        <v>31</v>
      </c>
      <c r="J42" s="139"/>
      <c r="K42" s="54">
        <f>SUM(K39:K41)</f>
        <v>0</v>
      </c>
      <c r="L42" s="59">
        <f>SUM(L39:L41)</f>
        <v>0</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c r="L47" s="60"/>
    </row>
    <row r="48" spans="1:12" s="3" customFormat="1" ht="13.5" customHeight="1">
      <c r="A48" s="488" t="s">
        <v>1921</v>
      </c>
      <c r="B48" s="489"/>
      <c r="C48" s="489"/>
      <c r="D48" s="489"/>
      <c r="E48" s="489"/>
      <c r="F48" s="489"/>
      <c r="G48" s="489"/>
      <c r="H48" s="489"/>
      <c r="I48" s="4">
        <v>37</v>
      </c>
      <c r="J48" s="139"/>
      <c r="K48" s="54">
        <f>SUM(K43:K47)</f>
        <v>0</v>
      </c>
      <c r="L48" s="59">
        <f>SUM(L43:L47)</f>
        <v>0</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0</v>
      </c>
      <c r="L50" s="59">
        <f>IF(L48&gt;L42,L48-L42,0)</f>
        <v>0</v>
      </c>
    </row>
    <row r="51" spans="1:12" s="3" customFormat="1" ht="13.5" customHeight="1">
      <c r="A51" s="488" t="s">
        <v>1922</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222</v>
      </c>
      <c r="B53" s="489"/>
      <c r="C53" s="489"/>
      <c r="D53" s="489"/>
      <c r="E53" s="489"/>
      <c r="F53" s="489"/>
      <c r="G53" s="489"/>
      <c r="H53" s="489"/>
      <c r="I53" s="4">
        <v>42</v>
      </c>
      <c r="J53" s="139"/>
      <c r="K53" s="53"/>
      <c r="L53" s="60"/>
    </row>
    <row r="54" spans="1:12" s="3" customFormat="1" ht="13.5" customHeight="1">
      <c r="A54" s="488" t="s">
        <v>943</v>
      </c>
      <c r="B54" s="489"/>
      <c r="C54" s="489"/>
      <c r="D54" s="489"/>
      <c r="E54" s="489"/>
      <c r="F54" s="489"/>
      <c r="G54" s="489"/>
      <c r="H54" s="489"/>
      <c r="I54" s="4">
        <v>43</v>
      </c>
      <c r="J54" s="139"/>
      <c r="K54" s="53"/>
      <c r="L54" s="60"/>
    </row>
    <row r="55" spans="1:12" s="3" customFormat="1" ht="13.5" customHeight="1">
      <c r="A55" s="488" t="s">
        <v>944</v>
      </c>
      <c r="B55" s="489"/>
      <c r="C55" s="489"/>
      <c r="D55" s="489"/>
      <c r="E55" s="489"/>
      <c r="F55" s="489"/>
      <c r="G55" s="489"/>
      <c r="H55" s="489"/>
      <c r="I55" s="4">
        <v>44</v>
      </c>
      <c r="J55" s="139"/>
      <c r="K55" s="53"/>
      <c r="L55" s="60"/>
    </row>
    <row r="56" spans="1:12" s="3" customFormat="1" ht="13.5" customHeight="1">
      <c r="A56" s="512" t="s">
        <v>945</v>
      </c>
      <c r="B56" s="513"/>
      <c r="C56" s="513"/>
      <c r="D56" s="513"/>
      <c r="E56" s="513"/>
      <c r="F56" s="513"/>
      <c r="G56" s="513"/>
      <c r="H56" s="513"/>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Sanja Juric</cp:lastModifiedBy>
  <cp:lastPrinted>2016-03-29T07:27:30Z</cp:lastPrinted>
  <dcterms:created xsi:type="dcterms:W3CDTF">2008-10-17T11:51:54Z</dcterms:created>
  <dcterms:modified xsi:type="dcterms:W3CDTF">2016-03-30T05:06:31Z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